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D:\PRACE\Křtomil - stočné kalkulace 2024\"/>
    </mc:Choice>
  </mc:AlternateContent>
  <xr:revisionPtr revIDLastSave="0" documentId="13_ncr:1_{EB4CC9AA-68B8-47D3-A283-4A77581674A4}" xr6:coauthVersionLast="47" xr6:coauthVersionMax="47" xr10:uidLastSave="{00000000-0000-0000-0000-000000000000}"/>
  <bookViews>
    <workbookView xWindow="17595" yWindow="240" windowWidth="20985" windowHeight="152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8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F176" i="11" s="1"/>
  <c r="F182" i="11" s="1"/>
  <c r="E168" i="11"/>
  <c r="E176" i="11" s="1"/>
  <c r="E182" i="11" s="1"/>
  <c r="E139" i="11"/>
  <c r="F136" i="11"/>
  <c r="F139" i="11" s="1"/>
  <c r="E136" i="11"/>
  <c r="F135" i="11"/>
  <c r="E135" i="11"/>
  <c r="B128" i="11"/>
  <c r="F122" i="11"/>
  <c r="E122" i="11"/>
  <c r="F120" i="11"/>
  <c r="F204" i="11" s="1"/>
  <c r="E120" i="11"/>
  <c r="E204" i="11" s="1"/>
  <c r="F103" i="11"/>
  <c r="E103" i="1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F186" i="20"/>
  <c r="F192" i="20" s="1"/>
  <c r="E186" i="20"/>
  <c r="E192" i="20" s="1"/>
  <c r="F184" i="20"/>
  <c r="E184" i="20"/>
  <c r="F171" i="20"/>
  <c r="E171" i="20"/>
  <c r="F168" i="20"/>
  <c r="E168" i="20"/>
  <c r="F163" i="20"/>
  <c r="E163" i="20"/>
  <c r="F159" i="20"/>
  <c r="E159" i="20"/>
  <c r="F156" i="20"/>
  <c r="F164" i="20" s="1"/>
  <c r="F170" i="20" s="1"/>
  <c r="E156" i="20"/>
  <c r="E164" i="20" s="1"/>
  <c r="E170" i="20" s="1"/>
  <c r="F138" i="20"/>
  <c r="F141" i="20" s="1"/>
  <c r="E138" i="20"/>
  <c r="E141" i="20" s="1"/>
  <c r="B130" i="20"/>
  <c r="F124" i="20"/>
  <c r="E124" i="20"/>
  <c r="F122" i="20"/>
  <c r="F193" i="20" s="1"/>
  <c r="E122" i="20"/>
  <c r="E193" i="20" s="1"/>
  <c r="F107" i="20"/>
  <c r="E107" i="20"/>
  <c r="F105" i="20"/>
  <c r="F104" i="20"/>
  <c r="E104" i="20"/>
  <c r="E105" i="20" s="1"/>
  <c r="F98" i="20"/>
  <c r="E98" i="20"/>
  <c r="F63" i="20"/>
  <c r="E63" i="20"/>
  <c r="F62" i="20"/>
  <c r="F58" i="20" s="1"/>
  <c r="E62" i="20"/>
  <c r="E58" i="20"/>
  <c r="F55" i="20"/>
  <c r="E55" i="20"/>
  <c r="F52" i="20"/>
  <c r="E52" i="20"/>
  <c r="F47" i="20"/>
  <c r="E47" i="20"/>
  <c r="E72" i="20" s="1"/>
  <c r="F37" i="20"/>
  <c r="E37" i="20"/>
  <c r="D32" i="20"/>
  <c r="D31" i="20"/>
  <c r="D30" i="20"/>
  <c r="D29" i="20"/>
  <c r="D28" i="20"/>
  <c r="D27" i="20"/>
  <c r="E189" i="17"/>
  <c r="F186" i="17"/>
  <c r="E186" i="17"/>
  <c r="F182" i="17"/>
  <c r="F180" i="17"/>
  <c r="E180" i="17"/>
  <c r="E182" i="17" s="1"/>
  <c r="F167" i="17"/>
  <c r="E167" i="17"/>
  <c r="F159" i="17"/>
  <c r="E159" i="17"/>
  <c r="F155" i="17"/>
  <c r="E155" i="17"/>
  <c r="F152" i="17"/>
  <c r="F160" i="17" s="1"/>
  <c r="E152" i="17"/>
  <c r="E160" i="17" s="1"/>
  <c r="F134" i="17"/>
  <c r="E134" i="17"/>
  <c r="B126" i="17"/>
  <c r="F120" i="17"/>
  <c r="E120" i="17"/>
  <c r="F118" i="17"/>
  <c r="F189" i="17" s="1"/>
  <c r="E118" i="17"/>
  <c r="F103" i="17"/>
  <c r="F164" i="17" s="1"/>
  <c r="E103" i="17"/>
  <c r="E164" i="17" s="1"/>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E137" i="17" l="1"/>
  <c r="E166" i="17"/>
  <c r="F137" i="17"/>
  <c r="F166" i="17"/>
  <c r="F188" i="17"/>
  <c r="E188" i="17"/>
  <c r="F68" i="17"/>
  <c r="F106" i="17" s="1"/>
  <c r="E68" i="17"/>
  <c r="E106" i="17" s="1"/>
  <c r="F72" i="20"/>
  <c r="E68" i="11"/>
  <c r="E110" i="20"/>
  <c r="E101" i="20"/>
  <c r="E97" i="20"/>
  <c r="F68" i="11"/>
  <c r="F93" i="17" l="1"/>
  <c r="F97" i="17"/>
  <c r="F99" i="17" s="1"/>
  <c r="E93" i="17"/>
  <c r="E97" i="17"/>
  <c r="E99" i="17" s="1"/>
  <c r="F101" i="20"/>
  <c r="F97" i="20"/>
  <c r="F110" i="20"/>
  <c r="F97" i="11"/>
  <c r="F93" i="11"/>
  <c r="F106" i="11"/>
  <c r="E103" i="20"/>
  <c r="E106" i="20"/>
  <c r="E97" i="11"/>
  <c r="E93" i="11"/>
  <c r="E106" i="11"/>
  <c r="F102" i="17" l="1"/>
  <c r="F104" i="17" s="1"/>
  <c r="E102" i="17"/>
  <c r="E104" i="17" s="1"/>
  <c r="F107" i="11"/>
  <c r="F102" i="11"/>
  <c r="F98" i="11"/>
  <c r="F137" i="11"/>
  <c r="F138" i="11" s="1"/>
  <c r="E137" i="20"/>
  <c r="E139" i="20" s="1"/>
  <c r="E140" i="20" s="1"/>
  <c r="E108" i="20"/>
  <c r="E107" i="11"/>
  <c r="E98" i="11"/>
  <c r="E102" i="11" s="1"/>
  <c r="E137" i="11"/>
  <c r="E138" i="11" s="1"/>
  <c r="F106" i="20"/>
  <c r="F103" i="20"/>
  <c r="F133" i="17" l="1"/>
  <c r="F135" i="17" s="1"/>
  <c r="F136" i="17" s="1"/>
  <c r="E133" i="17"/>
  <c r="E135" i="17" s="1"/>
  <c r="E136" i="17" s="1"/>
  <c r="F137" i="20"/>
  <c r="F139" i="20" s="1"/>
  <c r="F140" i="20" s="1"/>
  <c r="F108" i="20"/>
  <c r="E101" i="11"/>
  <c r="E99" i="11"/>
  <c r="F101" i="11"/>
  <c r="F99" i="11"/>
</calcChain>
</file>

<file path=xl/sharedStrings.xml><?xml version="1.0" encoding="utf-8"?>
<sst xmlns="http://schemas.openxmlformats.org/spreadsheetml/2006/main" count="2146" uniqueCount="648">
  <si>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</si>
  <si>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</si>
  <si>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</si>
  <si>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</si>
  <si>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</si>
  <si>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</si>
  <si>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</si>
  <si>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</si>
  <si>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</si>
  <si>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</si>
  <si>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</si>
  <si>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</si>
  <si>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</si>
  <si>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</si>
  <si>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</si>
  <si>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</si>
  <si>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</si>
  <si>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</si>
  <si>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</si>
  <si>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</si>
  <si>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</si>
  <si>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</si>
  <si>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</si>
  <si>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</si>
  <si>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</si>
  <si>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</si>
  <si>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</si>
  <si>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</si>
  <si>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</si>
  <si>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</si>
  <si>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</si>
  <si>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</si>
  <si>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</si>
  <si>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</si>
  <si>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</si>
  <si>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</si>
  <si>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</si>
  <si>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</si>
  <si>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</si>
  <si>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</si>
  <si>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</si>
  <si>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</si>
  <si>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</si>
  <si>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</si>
  <si>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</si>
  <si>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</si>
  <si>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</si>
  <si>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</si>
  <si>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</si>
  <si>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</si>
  <si>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</si>
  <si>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</si>
  <si>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</si>
  <si>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</si>
  <si>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</si>
  <si>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</si>
  <si>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</si>
  <si>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</si>
  <si>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</si>
  <si>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</si>
  <si>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</si>
  <si>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</si>
  <si>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</si>
  <si>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</si>
  <si>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</si>
  <si>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</si>
  <si>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</si>
  <si>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</si>
  <si>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</si>
  <si>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</si>
  <si>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</si>
  <si>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</si>
  <si>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</si>
  <si>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</si>
  <si>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</si>
  <si>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</si>
  <si>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</si>
  <si>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</si>
  <si>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</si>
  <si>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</si>
  <si>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</si>
  <si>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</si>
  <si>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</si>
  <si>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</si>
  <si>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</si>
  <si>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</si>
  <si>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</si>
  <si>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</si>
  <si>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</si>
  <si>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</si>
  <si>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</si>
  <si>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</si>
  <si>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</si>
  <si>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</si>
  <si>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</si>
  <si>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</si>
  <si>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</si>
  <si>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</si>
  <si>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</si>
  <si>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</si>
  <si>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</si>
  <si>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</si>
  <si>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</si>
  <si>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</si>
  <si>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</si>
  <si>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</si>
  <si>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</si>
  <si>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</si>
  <si>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</si>
  <si>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</si>
  <si>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</si>
  <si>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</si>
  <si>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</si>
  <si>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</si>
  <si>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</si>
  <si>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</si>
  <si>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</si>
  <si>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</si>
  <si>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</si>
  <si>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</si>
  <si>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</si>
  <si>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</si>
  <si>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</si>
  <si>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</si>
  <si>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</si>
  <si>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</si>
  <si>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</si>
  <si>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</si>
  <si>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</si>
  <si>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</si>
  <si>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</si>
  <si>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</si>
  <si>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</si>
  <si>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</si>
  <si>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</si>
  <si>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</si>
  <si>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</si>
  <si>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</si>
  <si>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</si>
  <si>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</si>
  <si>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</si>
  <si>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</si>
  <si>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</si>
  <si>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</si>
  <si>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</si>
  <si>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</si>
  <si>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</si>
  <si>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</si>
  <si>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</si>
  <si>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</si>
  <si>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</si>
  <si>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</si>
  <si>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</si>
  <si>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</si>
  <si>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</si>
  <si>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</si>
  <si>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</si>
  <si>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</si>
  <si>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</si>
  <si>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</si>
  <si>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</si>
  <si>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</si>
  <si>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</si>
  <si>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</si>
  <si>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</si>
  <si>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</si>
  <si>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</si>
  <si>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</si>
  <si>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</si>
  <si>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</si>
  <si>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</si>
  <si>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</si>
  <si>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</si>
  <si>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</si>
  <si>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</si>
  <si>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</si>
  <si>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</si>
  <si>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</si>
  <si>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</si>
  <si>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</si>
  <si>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</si>
  <si>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</si>
  <si>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</si>
  <si>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</si>
  <si>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</si>
  <si>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</si>
  <si>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</si>
  <si>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</si>
  <si>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</si>
  <si>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</si>
  <si>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</si>
  <si>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</si>
  <si>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</si>
  <si>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</si>
  <si>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</si>
  <si>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</si>
  <si>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</si>
  <si>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</si>
  <si>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</si>
  <si>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</si>
  <si>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</si>
  <si>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</si>
  <si>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</si>
  <si>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</si>
  <si>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</si>
  <si>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</si>
  <si>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</si>
  <si>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</si>
  <si>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</si>
  <si>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</si>
  <si>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</si>
  <si>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</si>
  <si>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</si>
  <si>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</si>
  <si>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</si>
  <si>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</si>
  <si>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</si>
  <si>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</si>
  <si>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</si>
  <si>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</si>
  <si>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</si>
  <si>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</si>
  <si>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</si>
  <si>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</si>
  <si>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</si>
  <si>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</si>
  <si>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</si>
  <si>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</si>
  <si>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</si>
  <si>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</si>
  <si>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</si>
  <si>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</si>
  <si>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</si>
  <si>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</si>
  <si>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</si>
  <si>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</si>
  <si>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</si>
  <si>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</si>
  <si>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</si>
  <si>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</si>
  <si>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</si>
  <si>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</si>
  <si>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</si>
  <si>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</si>
  <si>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</si>
  <si>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</si>
  <si>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</si>
  <si>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</si>
  <si>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</si>
  <si>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</si>
  <si>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</si>
  <si>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</si>
  <si>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</si>
  <si>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</si>
  <si>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</si>
  <si>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</si>
  <si>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</si>
  <si>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</si>
  <si>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</si>
  <si>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</si>
  <si>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</si>
  <si>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</si>
  <si>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</si>
  <si>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</si>
  <si>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</si>
  <si>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</si>
  <si>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</si>
  <si>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</si>
  <si>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</si>
  <si>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</si>
  <si>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</si>
  <si>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</si>
  <si>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</si>
  <si>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</si>
  <si>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</si>
  <si>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</si>
  <si>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</si>
  <si>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</si>
  <si>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</si>
  <si>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</si>
  <si>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</si>
  <si>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</si>
  <si>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</si>
  <si>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</si>
  <si>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</si>
  <si>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</si>
  <si>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</si>
  <si>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</si>
  <si>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</si>
  <si>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</si>
  <si>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</si>
  <si>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</si>
  <si>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</si>
  <si>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</si>
  <si>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</si>
  <si>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</si>
  <si>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</si>
  <si>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</si>
  <si>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</si>
  <si>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</si>
  <si>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</si>
  <si>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</si>
  <si>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</si>
  <si>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</si>
  <si>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</si>
  <si>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</si>
  <si>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</si>
  <si>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</si>
  <si>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</si>
  <si>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</si>
  <si>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</si>
  <si>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</si>
  <si>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</si>
  <si>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</si>
  <si>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</si>
  <si>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</si>
  <si>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</si>
  <si>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</si>
  <si>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</si>
  <si>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</si>
  <si>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</si>
  <si>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</si>
  <si>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</si>
  <si>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</si>
  <si>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</si>
  <si>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</si>
  <si>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</si>
  <si>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</si>
  <si>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</si>
  <si>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</si>
  <si>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</si>
  <si>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</si>
  <si>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</si>
  <si>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</si>
  <si>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</si>
  <si>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</si>
  <si>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</si>
  <si>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</si>
  <si>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</si>
  <si>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</si>
  <si>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</si>
  <si>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</si>
  <si>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</si>
  <si>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</si>
  <si>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</si>
  <si>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</si>
  <si>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</si>
  <si>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</si>
  <si>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</si>
  <si>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</si>
  <si>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</si>
  <si>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</si>
  <si>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</si>
  <si>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</si>
  <si>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</si>
  <si>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</si>
  <si>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</si>
  <si>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</si>
  <si>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</si>
  <si>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</si>
  <si>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</si>
  <si>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</si>
  <si>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</si>
  <si>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</si>
  <si>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</si>
  <si>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</si>
  <si>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</si>
  <si>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</si>
  <si>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</si>
  <si>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</si>
  <si>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</si>
  <si>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</si>
  <si>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</si>
  <si>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</si>
  <si>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</si>
  <si>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</si>
  <si>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</si>
  <si>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</si>
  <si>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</si>
  <si>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</si>
  <si>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</si>
  <si>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</si>
  <si>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</si>
  <si>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</si>
  <si>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</si>
  <si>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</si>
  <si>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</si>
  <si>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</si>
  <si>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</si>
  <si>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</si>
  <si>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</si>
  <si>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</si>
  <si>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</si>
  <si>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</si>
  <si>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</si>
  <si>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</si>
  <si>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</si>
  <si>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</si>
  <si>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</si>
  <si>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</si>
  <si>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</si>
  <si>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</si>
  <si>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</si>
  <si>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</si>
  <si>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</si>
  <si>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</si>
  <si>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</si>
  <si>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</si>
  <si>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</si>
  <si>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</si>
  <si>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</si>
  <si>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</si>
  <si>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</si>
  <si>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</si>
  <si>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</si>
  <si>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</si>
  <si>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</si>
  <si>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</si>
  <si>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</si>
  <si>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</si>
  <si>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</si>
  <si>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</si>
  <si>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</si>
  <si>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</si>
  <si>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</si>
  <si>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</si>
  <si>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</si>
  <si>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</si>
  <si>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</si>
  <si>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</si>
  <si>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</si>
  <si>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</si>
  <si>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</si>
  <si>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</si>
  <si>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</si>
  <si>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</si>
  <si>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</si>
  <si>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</si>
  <si>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</si>
  <si>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</si>
  <si>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</si>
  <si>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</si>
  <si>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</si>
  <si>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</si>
  <si>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</si>
  <si>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</si>
  <si>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</si>
  <si>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</si>
  <si>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</si>
  <si>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</si>
  <si>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</si>
  <si>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</si>
  <si>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</si>
  <si>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</si>
  <si>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</si>
  <si>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</si>
  <si>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</si>
  <si>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</si>
  <si>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</si>
  <si>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</si>
  <si>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</si>
  <si>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</si>
  <si>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</si>
  <si>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</si>
  <si>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</si>
  <si>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</si>
  <si>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</si>
  <si>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</si>
  <si>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</si>
  <si>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</si>
  <si>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</si>
  <si>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</si>
  <si>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</si>
  <si>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</si>
  <si>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</si>
  <si>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</si>
  <si>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</si>
  <si>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</si>
  <si>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</si>
  <si>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</si>
  <si>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</si>
  <si>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</si>
  <si>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</si>
  <si>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</si>
  <si>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</si>
  <si>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</si>
  <si>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</si>
  <si>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</si>
  <si>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</si>
  <si>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</si>
  <si>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</si>
  <si>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</si>
  <si>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</si>
  <si>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</si>
  <si>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</si>
  <si>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</si>
  <si>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</si>
  <si>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</si>
  <si>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</si>
  <si>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</si>
  <si>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</si>
  <si>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</si>
  <si>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</si>
  <si>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</si>
  <si>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</si>
  <si>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</si>
  <si>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</si>
  <si>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</si>
  <si>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</si>
  <si>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</si>
  <si>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</si>
  <si>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</si>
  <si>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</si>
  <si>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</si>
  <si>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</si>
  <si>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</si>
  <si>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</si>
  <si>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</si>
  <si>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</si>
  <si>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</si>
  <si>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</si>
  <si>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</si>
  <si>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</si>
  <si>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</si>
  <si>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</si>
  <si>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</si>
  <si>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</si>
  <si>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</si>
  <si>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</si>
  <si>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</si>
  <si>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</si>
  <si>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</si>
  <si>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</si>
  <si>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</si>
  <si>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</si>
  <si>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</si>
  <si>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</si>
  <si>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</si>
  <si>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</si>
  <si>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</si>
  <si>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</si>
  <si>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</si>
  <si>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</si>
  <si>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</si>
  <si>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</si>
  <si>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</si>
  <si>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</si>
  <si>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</si>
  <si>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</si>
  <si>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</si>
  <si>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</si>
  <si>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</si>
  <si>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</si>
  <si>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</si>
  <si>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</si>
  <si>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</si>
  <si>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</si>
  <si>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</si>
  <si>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</si>
  <si>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</si>
  <si>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</si>
  <si>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</si>
  <si>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</si>
  <si>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</si>
  <si>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</si>
  <si>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</si>
  <si>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</si>
  <si>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</si>
  <si>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</si>
  <si>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</si>
  <si>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</si>
  <si>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</si>
  <si>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</si>
  <si>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</si>
  <si>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</si>
  <si>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</si>
  <si>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</si>
  <si>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</si>
  <si>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</si>
  <si>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</si>
  <si>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</si>
  <si>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</si>
  <si>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</si>
  <si>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</si>
  <si>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</si>
  <si>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</si>
  <si>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</si>
  <si>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</si>
  <si>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</si>
  <si>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</si>
  <si>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</si>
  <si>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</si>
  <si>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</si>
  <si>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</si>
  <si>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</si>
  <si>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</si>
  <si>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</si>
  <si>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</si>
  <si>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</si>
  <si>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</si>
  <si>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</si>
  <si>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</si>
  <si>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</si>
  <si>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</si>
  <si>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</si>
  <si>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</si>
  <si>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</si>
  <si>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</si>
  <si>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</si>
  <si>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</si>
  <si>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</si>
  <si>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</si>
  <si>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</si>
  <si>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</si>
  <si>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</si>
  <si>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</si>
  <si>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</si>
  <si>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</si>
  <si>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</si>
  <si>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</si>
  <si>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</si>
  <si>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</si>
  <si>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</si>
  <si>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</si>
  <si>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</si>
  <si>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</si>
  <si>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</si>
  <si>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</si>
  <si>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</si>
  <si>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</si>
  <si>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</si>
  <si>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</si>
  <si>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</si>
  <si>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</si>
  <si>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</si>
  <si>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</si>
  <si>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</si>
  <si>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</si>
  <si>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</si>
  <si>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</si>
  <si>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</si>
  <si>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Formulář A</t>
  </si>
  <si>
    <t>Aleš Zobaník</t>
  </si>
  <si>
    <t>zobanika@hydro-eko.cz</t>
  </si>
  <si>
    <t>Obec Křtomil</t>
  </si>
  <si>
    <t>Křtomil ČOV</t>
  </si>
  <si>
    <t>7109-684627-00636312-3/1-00636312</t>
  </si>
  <si>
    <t>7109-684627-00636312-4/1-00636312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</si>
</sst>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E13" zoomScale="85" zoomScaleNormal="85" workbookViewId="0">
      <selection activeCell="S29" sqref="S29"/>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521</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455</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497</v>
      </c>
    </row>
    <row r="18" spans="1:20" ht="16.5" x14ac:dyDescent="0.3">
      <c r="A18" s="471"/>
      <c r="B18" s="4"/>
    </row>
    <row r="19" spans="1:20" ht="17.25" thickBot="1" x14ac:dyDescent="0.35">
      <c r="A19" s="471"/>
      <c r="B19" s="398" t="s">
        <v>465</v>
      </c>
      <c r="L19" s="398" t="s">
        <v>466</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470</v>
      </c>
      <c r="D21" s="427" t="s">
        <v>640</v>
      </c>
      <c r="J21" s="480"/>
      <c r="L21" s="466"/>
      <c r="M21" s="493" t="s">
        <v>470</v>
      </c>
      <c r="N21" s="427" t="s">
        <v>640</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467</v>
      </c>
      <c r="D25" s="397"/>
      <c r="E25" s="403"/>
      <c r="F25" s="392"/>
      <c r="G25" s="404"/>
      <c r="H25" s="404"/>
      <c r="I25" s="404"/>
      <c r="J25" s="489"/>
      <c r="K25" s="489"/>
      <c r="L25" s="405"/>
      <c r="M25" s="402" t="s">
        <v>506</v>
      </c>
      <c r="N25" s="397" t="s">
        <v>644</v>
      </c>
      <c r="O25" s="403"/>
      <c r="P25" s="392">
        <v>636312</v>
      </c>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c r="E28" s="403"/>
      <c r="F28" s="392"/>
      <c r="G28" s="404"/>
      <c r="H28" s="404"/>
      <c r="I28" s="404"/>
      <c r="J28" s="489"/>
      <c r="K28" s="489"/>
      <c r="L28" s="401"/>
      <c r="M28" s="408" t="s">
        <v>443</v>
      </c>
      <c r="N28" s="397" t="s">
        <v>644</v>
      </c>
      <c r="O28" s="403"/>
      <c r="P28" s="392">
        <v>636312</v>
      </c>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25">
      <c r="A31" s="488"/>
      <c r="B31" s="401"/>
      <c r="C31" s="408" t="s">
        <v>444</v>
      </c>
      <c r="D31" s="394"/>
      <c r="E31" s="409"/>
      <c r="F31" s="393"/>
      <c r="G31" s="404"/>
      <c r="H31" s="408" t="s">
        <v>445</v>
      </c>
      <c r="I31" s="491"/>
      <c r="J31" s="489"/>
      <c r="K31" s="489"/>
      <c r="L31" s="401"/>
      <c r="M31" s="408" t="s">
        <v>444</v>
      </c>
      <c r="N31" s="394" t="s">
        <v>644</v>
      </c>
      <c r="O31" s="409"/>
      <c r="P31" s="393">
        <v>636312</v>
      </c>
      <c r="Q31" s="404"/>
      <c r="R31" s="408" t="s">
        <v>445</v>
      </c>
      <c r="S31" s="491" t="s">
        <v>646</v>
      </c>
      <c r="T31" s="489"/>
    </row>
    <row r="32" spans="1:20" ht="16.5" x14ac:dyDescent="0.3">
      <c r="A32" s="471"/>
      <c r="B32" s="406"/>
      <c r="D32" s="395"/>
      <c r="E32" s="391"/>
      <c r="F32" s="393"/>
      <c r="I32" s="396"/>
      <c r="J32" s="480"/>
      <c r="K32" s="480"/>
      <c r="L32" s="406"/>
      <c r="M32" s="407"/>
      <c r="N32" s="395" t="s">
        <v>645</v>
      </c>
      <c r="O32" s="391"/>
      <c r="P32" s="393">
        <v>636312</v>
      </c>
      <c r="Q32" s="407"/>
      <c r="R32" s="407"/>
      <c r="S32" s="396" t="s">
        <v>647</v>
      </c>
      <c r="T32" s="480"/>
    </row>
    <row r="33" spans="1:20" ht="16.5" x14ac:dyDescent="0.3">
      <c r="A33" s="471"/>
      <c r="B33" s="406"/>
      <c r="D33" s="395"/>
      <c r="E33" s="391"/>
      <c r="F33" s="393"/>
      <c r="I33" s="396"/>
      <c r="J33" s="480"/>
      <c r="K33" s="480"/>
      <c r="L33" s="406"/>
      <c r="M33" s="407"/>
      <c r="N33" s="395"/>
      <c r="O33" s="391"/>
      <c r="P33" s="393"/>
      <c r="Q33" s="407"/>
      <c r="R33" s="407"/>
      <c r="S33" s="396"/>
      <c r="T33" s="480"/>
    </row>
    <row r="34" spans="1:20" ht="16.5" x14ac:dyDescent="0.3">
      <c r="A34" s="471"/>
      <c r="B34" s="406"/>
      <c r="D34" s="395"/>
      <c r="E34" s="391"/>
      <c r="F34" s="393"/>
      <c r="I34" s="396"/>
      <c r="J34" s="480"/>
      <c r="K34" s="480"/>
      <c r="L34" s="406"/>
      <c r="M34" s="407"/>
      <c r="N34" s="395"/>
      <c r="O34" s="391"/>
      <c r="P34" s="393"/>
      <c r="Q34" s="407"/>
      <c r="R34" s="407"/>
      <c r="S34" s="396"/>
      <c r="T34" s="480"/>
    </row>
    <row r="35" spans="1:20" ht="16.5" x14ac:dyDescent="0.3">
      <c r="A35" s="471"/>
      <c r="B35" s="406"/>
      <c r="D35" s="395"/>
      <c r="E35" s="391"/>
      <c r="F35" s="393"/>
      <c r="I35" s="396"/>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disablePrompts="1"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34" workbookViewId="0">
      <selection activeCell="F184" sqref="F184"/>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682" t="s">
        <v>505</v>
      </c>
      <c r="C5" s="683"/>
      <c r="D5" s="683"/>
      <c r="E5" s="683"/>
      <c r="F5" s="684"/>
      <c r="G5" s="109"/>
      <c r="H5" s="539"/>
    </row>
    <row r="6" spans="1:18" ht="42" customHeight="1" x14ac:dyDescent="0.3">
      <c r="A6" s="6"/>
      <c r="B6" s="685" t="s">
        <v>523</v>
      </c>
      <c r="C6" s="686"/>
      <c r="D6" s="686"/>
      <c r="E6" s="686"/>
      <c r="F6" s="687"/>
      <c r="G6" s="98"/>
      <c r="H6" s="332"/>
      <c r="I6" s="5"/>
      <c r="J6" s="5"/>
      <c r="K6" s="5"/>
      <c r="L6" s="5"/>
      <c r="M6" s="5"/>
      <c r="N6" s="5"/>
      <c r="O6" s="5"/>
      <c r="P6" s="5"/>
      <c r="Q6" s="5"/>
      <c r="R6" s="5"/>
    </row>
    <row r="7" spans="1:18" ht="17.25" x14ac:dyDescent="0.3">
      <c r="A7" s="6"/>
      <c r="B7" s="679" t="s">
        <v>360</v>
      </c>
      <c r="C7" s="680"/>
      <c r="D7" s="680"/>
      <c r="E7" s="680"/>
      <c r="F7" s="681"/>
      <c r="G7" s="97"/>
      <c r="I7" s="5"/>
      <c r="J7" s="5"/>
      <c r="K7" s="5"/>
      <c r="L7" s="5"/>
      <c r="M7" s="5"/>
      <c r="N7" s="5"/>
      <c r="O7" s="5"/>
      <c r="P7" s="5"/>
      <c r="Q7" s="5"/>
      <c r="R7" s="5"/>
    </row>
    <row r="8" spans="1:18" ht="17.25" x14ac:dyDescent="0.3">
      <c r="A8" s="6"/>
      <c r="B8" s="679" t="s">
        <v>520</v>
      </c>
      <c r="C8" s="680"/>
      <c r="D8" s="680"/>
      <c r="E8" s="680"/>
      <c r="F8" s="681"/>
      <c r="G8" s="97"/>
      <c r="I8" s="5"/>
      <c r="J8" s="5"/>
      <c r="K8" s="5"/>
      <c r="L8" s="5"/>
      <c r="M8" s="5"/>
      <c r="N8" s="5"/>
      <c r="O8" s="5"/>
      <c r="P8" s="5"/>
      <c r="Q8" s="5"/>
      <c r="R8" s="5"/>
    </row>
    <row r="9" spans="1:18" ht="17.25" x14ac:dyDescent="0.3">
      <c r="A9" s="6"/>
      <c r="B9" s="679" t="s">
        <v>361</v>
      </c>
      <c r="C9" s="680"/>
      <c r="D9" s="680"/>
      <c r="E9" s="680"/>
      <c r="F9" s="681"/>
      <c r="G9" s="97"/>
      <c r="I9" s="5"/>
      <c r="J9" s="5"/>
      <c r="K9" s="5"/>
      <c r="L9" s="5"/>
      <c r="M9" s="5"/>
      <c r="N9" s="5"/>
      <c r="O9" s="5"/>
      <c r="P9" s="5"/>
      <c r="Q9" s="5"/>
      <c r="R9" s="5"/>
    </row>
    <row r="10" spans="1:18" ht="41.25" customHeight="1" x14ac:dyDescent="0.3">
      <c r="A10" s="6"/>
      <c r="B10" s="679" t="s">
        <v>462</v>
      </c>
      <c r="C10" s="680"/>
      <c r="D10" s="680"/>
      <c r="E10" s="680"/>
      <c r="F10" s="681"/>
      <c r="G10" s="109"/>
      <c r="I10" s="5"/>
      <c r="J10" s="5"/>
      <c r="K10" s="5"/>
      <c r="L10" s="5"/>
      <c r="M10" s="5"/>
      <c r="N10" s="5"/>
      <c r="O10" s="5"/>
      <c r="P10" s="5"/>
      <c r="Q10" s="5"/>
      <c r="R10" s="5"/>
    </row>
    <row r="11" spans="1:18" ht="17.25" x14ac:dyDescent="0.3">
      <c r="A11" s="6"/>
      <c r="B11" s="679" t="s">
        <v>439</v>
      </c>
      <c r="C11" s="680"/>
      <c r="D11" s="680"/>
      <c r="E11" s="680"/>
      <c r="F11" s="681"/>
      <c r="G11" s="97"/>
      <c r="I11" s="5"/>
      <c r="J11" s="5"/>
      <c r="K11" s="5"/>
      <c r="L11" s="5"/>
      <c r="M11" s="5"/>
      <c r="N11" s="5"/>
      <c r="O11" s="5"/>
      <c r="P11" s="5"/>
      <c r="Q11" s="5"/>
      <c r="R11" s="5"/>
    </row>
    <row r="12" spans="1:18" ht="17.25" thickBot="1" x14ac:dyDescent="0.35">
      <c r="A12" s="6"/>
      <c r="B12" s="695" t="s">
        <v>440</v>
      </c>
      <c r="C12" s="696"/>
      <c r="D12" s="696"/>
      <c r="E12" s="696"/>
      <c r="F12" s="697"/>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469</v>
      </c>
      <c r="D16" s="21"/>
      <c r="E16" s="6"/>
      <c r="F16" s="68"/>
      <c r="G16" s="97"/>
    </row>
    <row r="17" spans="1:7" ht="17.25" thickBot="1" x14ac:dyDescent="0.35">
      <c r="A17" s="6"/>
      <c r="B17" s="562"/>
      <c r="C17" s="6"/>
      <c r="D17" s="21"/>
      <c r="E17" s="6"/>
      <c r="F17" s="68" t="s">
        <v>355</v>
      </c>
      <c r="G17" s="97"/>
    </row>
    <row r="18" spans="1:7" ht="57" customHeight="1" thickBot="1" x14ac:dyDescent="0.35">
      <c r="A18" s="6"/>
      <c r="B18" s="698" t="s">
        <v>591</v>
      </c>
      <c r="C18" s="699"/>
      <c r="D18" s="699"/>
      <c r="E18" s="699"/>
      <c r="F18" s="700"/>
      <c r="G18" s="97"/>
    </row>
    <row r="19" spans="1:7" ht="16.350000000000001" customHeight="1" thickBot="1" x14ac:dyDescent="0.35">
      <c r="A19" s="6"/>
      <c r="B19" s="558"/>
      <c r="C19" s="560" t="s">
        <v>495</v>
      </c>
      <c r="D19" s="688" t="s">
        <v>644</v>
      </c>
      <c r="E19" s="689"/>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02" t="s">
        <v>2</v>
      </c>
      <c r="C23" s="9"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Křtomil</v>
      </c>
      <c r="E23" s="710"/>
      <c r="F23" s="711"/>
      <c r="G23" s="100" t="s">
        <v>370</v>
      </c>
    </row>
    <row r="24" spans="1:7" ht="18" customHeight="1" x14ac:dyDescent="0.3">
      <c r="A24" s="6"/>
      <c r="B24" s="702"/>
      <c r="C24" s="9"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636312</v>
      </c>
      <c r="E24" s="704"/>
      <c r="F24" s="705"/>
      <c r="G24" s="100" t="s">
        <v>370</v>
      </c>
    </row>
    <row r="25" spans="1:7" ht="18" customHeight="1" x14ac:dyDescent="0.3">
      <c r="A25" s="6"/>
      <c r="B25" s="702" t="s">
        <v>4</v>
      </c>
      <c r="C25" s="9"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Křtomil</v>
      </c>
      <c r="E25" s="704"/>
      <c r="F25" s="705"/>
      <c r="G25" s="100" t="s">
        <v>370</v>
      </c>
    </row>
    <row r="26" spans="1:7" ht="18" customHeight="1" x14ac:dyDescent="0.3">
      <c r="A26" s="6"/>
      <c r="B26" s="702"/>
      <c r="C26" s="9"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636312</v>
      </c>
      <c r="E26" s="704"/>
      <c r="F26" s="705"/>
      <c r="G26" s="100" t="s">
        <v>370</v>
      </c>
    </row>
    <row r="27" spans="1:7" ht="18" customHeight="1" x14ac:dyDescent="0.3">
      <c r="A27" s="6"/>
      <c r="B27" s="702" t="s">
        <v>5</v>
      </c>
      <c r="C27" s="9" t="s">
        <v>460</v>
      </c>
      <c r="D27" s="706" t="str">
        <f>+IF(AND(ISBLANK(Identifikace!D31),ISBLANK(Identifikace!N31)),"Vyplňte, prosím, údaje v listu Identifikace.","viz list Identifikace")</f>
        <v>viz list Identifikace</v>
      </c>
      <c r="E27" s="707"/>
      <c r="F27" s="708"/>
      <c r="G27" s="100" t="s">
        <v>370</v>
      </c>
    </row>
    <row r="28" spans="1:7" ht="18" customHeight="1" x14ac:dyDescent="0.3">
      <c r="A28" s="6"/>
      <c r="B28" s="702"/>
      <c r="C28" s="9" t="s">
        <v>461</v>
      </c>
      <c r="D28" s="673" t="str">
        <f>+IF(AND(ISBLANK(Identifikace!F31),ISBLANK(Identifikace!P31)),"Vyplňte, prosím, údaje v listu Identifikace.","viz list Identifikace")</f>
        <v>viz list Identifikace</v>
      </c>
      <c r="E28" s="674"/>
      <c r="F28" s="675"/>
      <c r="G28" s="100" t="s">
        <v>370</v>
      </c>
    </row>
    <row r="29" spans="1:7" ht="18" customHeight="1" x14ac:dyDescent="0.3">
      <c r="A29" s="6"/>
      <c r="B29" s="316" t="s">
        <v>6</v>
      </c>
      <c r="C29" s="9" t="s">
        <v>358</v>
      </c>
      <c r="D29" s="676" t="s">
        <v>641</v>
      </c>
      <c r="E29" s="677"/>
      <c r="F29" s="678"/>
      <c r="G29" s="100" t="s">
        <v>370</v>
      </c>
    </row>
    <row r="30" spans="1:7" ht="18" customHeight="1" thickBot="1" x14ac:dyDescent="0.35">
      <c r="A30" s="6"/>
      <c r="B30" s="316" t="s">
        <v>7</v>
      </c>
      <c r="C30" s="9" t="s">
        <v>8</v>
      </c>
      <c r="D30" s="718">
        <v>1</v>
      </c>
      <c r="E30" s="719"/>
      <c r="F30" s="720"/>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00" t="s">
        <v>370</v>
      </c>
    </row>
    <row r="34" spans="1:8" ht="24" customHeight="1" x14ac:dyDescent="0.3">
      <c r="A34" s="6"/>
      <c r="B34" s="316" t="s">
        <v>13</v>
      </c>
      <c r="C34" s="701" t="s">
        <v>14</v>
      </c>
      <c r="D34" s="701"/>
      <c r="E34" s="546"/>
      <c r="F34" s="547">
        <v>0.05</v>
      </c>
      <c r="G34" s="100" t="s">
        <v>370</v>
      </c>
    </row>
    <row r="35" spans="1:8" ht="24" customHeight="1" x14ac:dyDescent="0.3">
      <c r="A35" s="6"/>
      <c r="B35" s="316" t="s">
        <v>15</v>
      </c>
      <c r="C35" s="701" t="s">
        <v>16</v>
      </c>
      <c r="D35" s="701"/>
      <c r="E35" s="443"/>
      <c r="F35" s="385">
        <v>0</v>
      </c>
      <c r="G35" s="100" t="s">
        <v>370</v>
      </c>
    </row>
    <row r="36" spans="1:8" ht="24" customHeight="1" thickBot="1" x14ac:dyDescent="0.35">
      <c r="A36" s="6"/>
      <c r="B36" s="316" t="s">
        <v>17</v>
      </c>
      <c r="C36" s="701" t="s">
        <v>592</v>
      </c>
      <c r="D36" s="701"/>
      <c r="E36" s="548"/>
      <c r="F36" s="549">
        <v>15.4</v>
      </c>
      <c r="G36" s="100" t="s">
        <v>370</v>
      </c>
    </row>
    <row r="37" spans="1:8" ht="17.25" x14ac:dyDescent="0.3">
      <c r="A37" s="6"/>
      <c r="B37" s="10"/>
      <c r="C37" s="6"/>
      <c r="D37" s="6"/>
      <c r="E37" s="6"/>
      <c r="F37" s="6"/>
      <c r="G37" s="97"/>
    </row>
    <row r="38" spans="1:8" ht="39.75" customHeight="1" thickBot="1" x14ac:dyDescent="0.35">
      <c r="A38" s="6"/>
      <c r="B38" s="694" t="s">
        <v>0</v>
      </c>
      <c r="C38" s="694"/>
      <c r="D38" s="694"/>
      <c r="E38" s="694"/>
      <c r="F38" s="694"/>
      <c r="G38" s="97"/>
    </row>
    <row r="39" spans="1:8" ht="26.25" customHeight="1" x14ac:dyDescent="0.3">
      <c r="A39" s="6"/>
      <c r="B39" s="712" t="s">
        <v>19</v>
      </c>
      <c r="C39" s="714" t="s">
        <v>20</v>
      </c>
      <c r="D39" s="716" t="s">
        <v>353</v>
      </c>
      <c r="E39" s="576" t="s">
        <v>9</v>
      </c>
      <c r="F39" s="577" t="s">
        <v>10</v>
      </c>
      <c r="G39" s="97"/>
    </row>
    <row r="40" spans="1:8" ht="16.5" x14ac:dyDescent="0.3">
      <c r="A40" s="6"/>
      <c r="B40" s="713"/>
      <c r="C40" s="715"/>
      <c r="D40" s="717"/>
      <c r="E40" s="318">
        <v>2024</v>
      </c>
      <c r="F40" s="59">
        <v>2024</v>
      </c>
      <c r="G40" s="97"/>
    </row>
    <row r="41" spans="1:8" ht="16.5" x14ac:dyDescent="0.3">
      <c r="A41" s="6"/>
      <c r="B41" s="713"/>
      <c r="C41" s="715"/>
      <c r="D41" s="717"/>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0</v>
      </c>
      <c r="F43" s="23">
        <f>+F44+F45+F46+F47</f>
        <v>5.0000000000000001E-3</v>
      </c>
      <c r="G43" s="100" t="s">
        <v>370</v>
      </c>
    </row>
    <row r="44" spans="1:8" ht="17.100000000000001" customHeight="1" x14ac:dyDescent="0.3">
      <c r="A44" s="6"/>
      <c r="B44" s="30" t="s">
        <v>178</v>
      </c>
      <c r="C44" s="31" t="s">
        <v>26</v>
      </c>
      <c r="D44" s="320" t="s">
        <v>25</v>
      </c>
      <c r="E44" s="369"/>
      <c r="F44" s="370">
        <v>0</v>
      </c>
      <c r="G44" s="100" t="s">
        <v>370</v>
      </c>
    </row>
    <row r="45" spans="1:8" ht="17.100000000000001" customHeight="1" x14ac:dyDescent="0.3">
      <c r="A45" s="6"/>
      <c r="B45" s="30" t="s">
        <v>179</v>
      </c>
      <c r="C45" s="31" t="s">
        <v>27</v>
      </c>
      <c r="D45" s="320" t="s">
        <v>25</v>
      </c>
      <c r="E45" s="369"/>
      <c r="F45" s="370">
        <v>0</v>
      </c>
      <c r="G45" s="100" t="s">
        <v>370</v>
      </c>
    </row>
    <row r="46" spans="1:8" ht="17.100000000000001" customHeight="1" x14ac:dyDescent="0.3">
      <c r="A46" s="6"/>
      <c r="B46" s="30" t="s">
        <v>180</v>
      </c>
      <c r="C46" s="31" t="s">
        <v>28</v>
      </c>
      <c r="D46" s="320" t="s">
        <v>25</v>
      </c>
      <c r="E46" s="369"/>
      <c r="F46" s="370">
        <v>0</v>
      </c>
      <c r="G46" s="100" t="s">
        <v>370</v>
      </c>
    </row>
    <row r="47" spans="1:8" ht="17.100000000000001" customHeight="1" thickBot="1" x14ac:dyDescent="0.35">
      <c r="A47" s="6"/>
      <c r="B47" s="32" t="s">
        <v>181</v>
      </c>
      <c r="C47" s="33" t="s">
        <v>29</v>
      </c>
      <c r="D47" s="321" t="s">
        <v>25</v>
      </c>
      <c r="E47" s="371"/>
      <c r="F47" s="372">
        <v>5.0000000000000001E-3</v>
      </c>
      <c r="G47" s="100" t="s">
        <v>370</v>
      </c>
    </row>
    <row r="48" spans="1:8" ht="17.100000000000001" customHeight="1" x14ac:dyDescent="0.3">
      <c r="A48" s="6"/>
      <c r="B48" s="28" t="s">
        <v>30</v>
      </c>
      <c r="C48" s="29" t="s">
        <v>31</v>
      </c>
      <c r="D48" s="319" t="s">
        <v>25</v>
      </c>
      <c r="E48" s="22">
        <f>+E49+E50</f>
        <v>0</v>
      </c>
      <c r="F48" s="23">
        <f>+F49+F50</f>
        <v>3.0000000000000001E-3</v>
      </c>
      <c r="G48" s="100" t="s">
        <v>370</v>
      </c>
    </row>
    <row r="49" spans="1:8" ht="17.100000000000001" customHeight="1" x14ac:dyDescent="0.3">
      <c r="A49" s="6"/>
      <c r="B49" s="30" t="s">
        <v>182</v>
      </c>
      <c r="C49" s="31" t="s">
        <v>32</v>
      </c>
      <c r="D49" s="320" t="s">
        <v>25</v>
      </c>
      <c r="E49" s="369"/>
      <c r="F49" s="370">
        <v>3.0000000000000001E-3</v>
      </c>
      <c r="G49" s="100" t="s">
        <v>370</v>
      </c>
    </row>
    <row r="50" spans="1:8" ht="17.100000000000001" customHeight="1" thickBot="1" x14ac:dyDescent="0.35">
      <c r="A50" s="6"/>
      <c r="B50" s="32" t="s">
        <v>183</v>
      </c>
      <c r="C50" s="33" t="s">
        <v>33</v>
      </c>
      <c r="D50" s="321" t="s">
        <v>25</v>
      </c>
      <c r="E50" s="371"/>
      <c r="F50" s="372">
        <v>0</v>
      </c>
      <c r="G50" s="100" t="s">
        <v>370</v>
      </c>
    </row>
    <row r="51" spans="1:8" ht="17.100000000000001" customHeight="1" x14ac:dyDescent="0.3">
      <c r="A51" s="6"/>
      <c r="B51" s="28" t="s">
        <v>34</v>
      </c>
      <c r="C51" s="29" t="s">
        <v>35</v>
      </c>
      <c r="D51" s="319" t="s">
        <v>25</v>
      </c>
      <c r="E51" s="22">
        <f>+E52+E53</f>
        <v>0</v>
      </c>
      <c r="F51" s="23">
        <f>+F52+F53</f>
        <v>3.7999999999999999E-2</v>
      </c>
      <c r="G51" s="100" t="s">
        <v>370</v>
      </c>
    </row>
    <row r="52" spans="1:8" ht="17.100000000000001" customHeight="1" x14ac:dyDescent="0.3">
      <c r="A52" s="6"/>
      <c r="B52" s="30" t="s">
        <v>184</v>
      </c>
      <c r="C52" s="31" t="s">
        <v>36</v>
      </c>
      <c r="D52" s="320" t="s">
        <v>25</v>
      </c>
      <c r="E52" s="369"/>
      <c r="F52" s="370">
        <v>3.7999999999999999E-2</v>
      </c>
      <c r="G52" s="100" t="s">
        <v>370</v>
      </c>
    </row>
    <row r="53" spans="1:8" ht="17.100000000000001" customHeight="1" thickBot="1" x14ac:dyDescent="0.35">
      <c r="A53" s="6"/>
      <c r="B53" s="32" t="s">
        <v>185</v>
      </c>
      <c r="C53" s="33" t="s">
        <v>37</v>
      </c>
      <c r="D53" s="321" t="s">
        <v>25</v>
      </c>
      <c r="E53" s="371"/>
      <c r="F53" s="372">
        <v>0</v>
      </c>
      <c r="G53" s="100" t="s">
        <v>370</v>
      </c>
    </row>
    <row r="54" spans="1:8" ht="17.100000000000001" customHeight="1" x14ac:dyDescent="0.3">
      <c r="A54" s="6"/>
      <c r="B54" s="28" t="s">
        <v>38</v>
      </c>
      <c r="C54" s="29" t="s">
        <v>39</v>
      </c>
      <c r="D54" s="319" t="s">
        <v>25</v>
      </c>
      <c r="E54" s="22">
        <f>+E55+E56+E57+SUMIF(E58,"&gt;=0",E58)</f>
        <v>0</v>
      </c>
      <c r="F54" s="23">
        <f>+F55+F56+F57+SUMIF(F58,"&gt;=0",F58)</f>
        <v>8.0000000000000002E-3</v>
      </c>
      <c r="G54" s="100" t="s">
        <v>370</v>
      </c>
    </row>
    <row r="55" spans="1:8" ht="17.100000000000001" customHeight="1" x14ac:dyDescent="0.3">
      <c r="A55" s="6"/>
      <c r="B55" s="30" t="s">
        <v>186</v>
      </c>
      <c r="C55" s="34" t="s">
        <v>149</v>
      </c>
      <c r="D55" s="320" t="s">
        <v>25</v>
      </c>
      <c r="E55" s="369"/>
      <c r="F55" s="370">
        <v>0</v>
      </c>
      <c r="G55" s="100" t="s">
        <v>370</v>
      </c>
    </row>
    <row r="56" spans="1:8" ht="17.100000000000001" customHeight="1" x14ac:dyDescent="0.3">
      <c r="A56" s="6"/>
      <c r="B56" s="30" t="s">
        <v>187</v>
      </c>
      <c r="C56" s="34" t="s">
        <v>40</v>
      </c>
      <c r="D56" s="320" t="s">
        <v>25</v>
      </c>
      <c r="E56" s="369"/>
      <c r="F56" s="370">
        <v>0</v>
      </c>
      <c r="G56" s="100" t="s">
        <v>370</v>
      </c>
    </row>
    <row r="57" spans="1:8" ht="17.100000000000001" customHeight="1" x14ac:dyDescent="0.3">
      <c r="A57" s="6"/>
      <c r="B57" s="30" t="s">
        <v>188</v>
      </c>
      <c r="C57" s="31" t="s">
        <v>41</v>
      </c>
      <c r="D57" s="320" t="s">
        <v>25</v>
      </c>
      <c r="E57" s="369"/>
      <c r="F57" s="370">
        <v>8.0000000000000002E-3</v>
      </c>
      <c r="G57" s="100" t="s">
        <v>370</v>
      </c>
    </row>
    <row r="58" spans="1:8" ht="17.100000000000001" customHeight="1" thickBot="1" x14ac:dyDescent="0.35">
      <c r="A58" s="6"/>
      <c r="B58" s="32" t="s">
        <v>189</v>
      </c>
      <c r="C58" s="584" t="s">
        <v>389</v>
      </c>
      <c r="D58" s="321" t="s">
        <v>25</v>
      </c>
      <c r="E58" s="304">
        <f>+E113</f>
        <v>0</v>
      </c>
      <c r="F58" s="85">
        <f>+F113</f>
        <v>0</v>
      </c>
      <c r="G58" s="100" t="s">
        <v>370</v>
      </c>
      <c r="H58" s="114"/>
    </row>
    <row r="59" spans="1:8" ht="17.100000000000001" customHeight="1" x14ac:dyDescent="0.3">
      <c r="A59" s="6"/>
      <c r="B59" s="28" t="s">
        <v>42</v>
      </c>
      <c r="C59" s="29" t="s">
        <v>43</v>
      </c>
      <c r="D59" s="319" t="s">
        <v>25</v>
      </c>
      <c r="E59" s="22">
        <f>+E60+E61+E62</f>
        <v>0</v>
      </c>
      <c r="F59" s="23">
        <f>+F60+F61+F62</f>
        <v>0.04</v>
      </c>
      <c r="G59" s="100" t="s">
        <v>370</v>
      </c>
    </row>
    <row r="60" spans="1:8" ht="17.100000000000001" customHeight="1" x14ac:dyDescent="0.3">
      <c r="A60" s="6"/>
      <c r="B60" s="30" t="s">
        <v>190</v>
      </c>
      <c r="C60" s="31" t="s">
        <v>44</v>
      </c>
      <c r="D60" s="320" t="s">
        <v>25</v>
      </c>
      <c r="E60" s="369"/>
      <c r="F60" s="370">
        <v>0</v>
      </c>
      <c r="G60" s="100" t="s">
        <v>370</v>
      </c>
    </row>
    <row r="61" spans="1:8" ht="17.100000000000001" customHeight="1" x14ac:dyDescent="0.3">
      <c r="A61" s="6"/>
      <c r="B61" s="30" t="s">
        <v>191</v>
      </c>
      <c r="C61" s="31" t="s">
        <v>45</v>
      </c>
      <c r="D61" s="320" t="s">
        <v>25</v>
      </c>
      <c r="E61" s="369"/>
      <c r="F61" s="370">
        <v>0.04</v>
      </c>
      <c r="G61" s="100" t="s">
        <v>370</v>
      </c>
    </row>
    <row r="62" spans="1:8" ht="17.100000000000001" customHeight="1" thickBot="1" x14ac:dyDescent="0.35">
      <c r="A62" s="6"/>
      <c r="B62" s="32" t="s">
        <v>192</v>
      </c>
      <c r="C62" s="33" t="s">
        <v>46</v>
      </c>
      <c r="D62" s="321" t="s">
        <v>25</v>
      </c>
      <c r="E62" s="371"/>
      <c r="F62" s="372">
        <v>0</v>
      </c>
      <c r="G62" s="100" t="s">
        <v>370</v>
      </c>
    </row>
    <row r="63" spans="1:8" ht="17.100000000000001" customHeight="1" x14ac:dyDescent="0.3">
      <c r="A63" s="6"/>
      <c r="B63" s="35" t="s">
        <v>47</v>
      </c>
      <c r="C63" s="9" t="s">
        <v>48</v>
      </c>
      <c r="D63" s="322" t="s">
        <v>25</v>
      </c>
      <c r="E63" s="373"/>
      <c r="F63" s="374">
        <v>0</v>
      </c>
      <c r="G63" s="100" t="s">
        <v>370</v>
      </c>
    </row>
    <row r="64" spans="1:8" ht="17.100000000000001" customHeight="1" x14ac:dyDescent="0.3">
      <c r="A64" s="6"/>
      <c r="B64" s="35" t="s">
        <v>49</v>
      </c>
      <c r="C64" s="9" t="s">
        <v>50</v>
      </c>
      <c r="D64" s="322" t="s">
        <v>25</v>
      </c>
      <c r="E64" s="375"/>
      <c r="F64" s="376">
        <v>0</v>
      </c>
      <c r="G64" s="100" t="s">
        <v>370</v>
      </c>
      <c r="H64" s="114"/>
    </row>
    <row r="65" spans="1:8" ht="17.100000000000001" customHeight="1" thickBot="1" x14ac:dyDescent="0.35">
      <c r="A65" s="6"/>
      <c r="B65" s="116" t="s">
        <v>51</v>
      </c>
      <c r="C65" s="36" t="s">
        <v>52</v>
      </c>
      <c r="D65" s="323" t="s">
        <v>25</v>
      </c>
      <c r="E65" s="377"/>
      <c r="F65" s="378">
        <v>0</v>
      </c>
      <c r="G65" s="100" t="s">
        <v>370</v>
      </c>
    </row>
    <row r="66" spans="1:8" ht="17.100000000000001" customHeight="1" x14ac:dyDescent="0.3">
      <c r="A66" s="6"/>
      <c r="B66" s="35" t="s">
        <v>53</v>
      </c>
      <c r="C66" s="37" t="s">
        <v>54</v>
      </c>
      <c r="D66" s="324" t="s">
        <v>25</v>
      </c>
      <c r="E66" s="373"/>
      <c r="F66" s="374">
        <v>0.01</v>
      </c>
      <c r="G66" s="100" t="s">
        <v>370</v>
      </c>
    </row>
    <row r="67" spans="1:8" ht="17.100000000000001" customHeight="1" thickBot="1" x14ac:dyDescent="0.35">
      <c r="A67" s="6"/>
      <c r="B67" s="32" t="s">
        <v>195</v>
      </c>
      <c r="C67" s="33" t="s">
        <v>55</v>
      </c>
      <c r="D67" s="321" t="s">
        <v>25</v>
      </c>
      <c r="E67" s="371"/>
      <c r="F67" s="372">
        <v>0.01</v>
      </c>
      <c r="G67" s="100" t="s">
        <v>370</v>
      </c>
    </row>
    <row r="68" spans="1:8" ht="17.100000000000001" customHeight="1" thickBot="1" x14ac:dyDescent="0.35">
      <c r="A68" s="6"/>
      <c r="B68" s="115" t="s">
        <v>56</v>
      </c>
      <c r="C68" s="40" t="s">
        <v>357</v>
      </c>
      <c r="D68" s="325" t="s">
        <v>25</v>
      </c>
      <c r="E68" s="509">
        <f>+E43+E48+E51+E54+E63+E64+E65+E66+E59</f>
        <v>0</v>
      </c>
      <c r="F68" s="510">
        <f>+F43+F48+F51+F54+F63+F64+F65+F66+F59</f>
        <v>0.10400000000000001</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c r="F70" s="557">
        <v>0.1</v>
      </c>
      <c r="G70" s="100" t="s">
        <v>370</v>
      </c>
    </row>
    <row r="71" spans="1:8" ht="16.5" x14ac:dyDescent="0.3">
      <c r="A71" s="6"/>
      <c r="B71" s="44" t="s">
        <v>60</v>
      </c>
      <c r="C71" s="45" t="s">
        <v>61</v>
      </c>
      <c r="D71" s="46" t="s">
        <v>207</v>
      </c>
      <c r="E71" s="369"/>
      <c r="F71" s="367" t="s">
        <v>198</v>
      </c>
      <c r="G71" s="100" t="s">
        <v>370</v>
      </c>
      <c r="H71" s="416"/>
    </row>
    <row r="72" spans="1:8" ht="16.5" x14ac:dyDescent="0.3">
      <c r="A72" s="6"/>
      <c r="B72" s="44" t="s">
        <v>62</v>
      </c>
      <c r="C72" s="47" t="s">
        <v>63</v>
      </c>
      <c r="D72" s="46" t="s">
        <v>207</v>
      </c>
      <c r="E72" s="369"/>
      <c r="F72" s="367" t="s">
        <v>198</v>
      </c>
      <c r="G72" s="100" t="s">
        <v>370</v>
      </c>
    </row>
    <row r="73" spans="1:8" ht="16.5" x14ac:dyDescent="0.3">
      <c r="A73" s="6"/>
      <c r="B73" s="44" t="s">
        <v>64</v>
      </c>
      <c r="C73" s="45" t="s">
        <v>65</v>
      </c>
      <c r="D73" s="46" t="s">
        <v>207</v>
      </c>
      <c r="E73" s="368" t="s">
        <v>198</v>
      </c>
      <c r="F73" s="370">
        <v>1.626E-2</v>
      </c>
      <c r="G73" s="100" t="s">
        <v>370</v>
      </c>
      <c r="H73" s="107"/>
    </row>
    <row r="74" spans="1:8" ht="16.5" x14ac:dyDescent="0.3">
      <c r="A74" s="6"/>
      <c r="B74" s="44" t="s">
        <v>66</v>
      </c>
      <c r="C74" s="47" t="s">
        <v>67</v>
      </c>
      <c r="D74" s="46" t="s">
        <v>207</v>
      </c>
      <c r="E74" s="368" t="s">
        <v>198</v>
      </c>
      <c r="F74" s="370">
        <v>1.626E-2</v>
      </c>
      <c r="G74" s="100" t="s">
        <v>370</v>
      </c>
    </row>
    <row r="75" spans="1:8" ht="16.5" x14ac:dyDescent="0.3">
      <c r="A75" s="6"/>
      <c r="B75" s="44" t="s">
        <v>68</v>
      </c>
      <c r="C75" s="45" t="s">
        <v>69</v>
      </c>
      <c r="D75" s="46" t="s">
        <v>207</v>
      </c>
      <c r="E75" s="368" t="s">
        <v>198</v>
      </c>
      <c r="F75" s="370">
        <v>0</v>
      </c>
      <c r="G75" s="100" t="s">
        <v>370</v>
      </c>
      <c r="H75" s="107"/>
    </row>
    <row r="76" spans="1:8" ht="16.5" x14ac:dyDescent="0.3">
      <c r="A76" s="6"/>
      <c r="B76" s="44" t="s">
        <v>70</v>
      </c>
      <c r="C76" s="45" t="s">
        <v>71</v>
      </c>
      <c r="D76" s="46" t="s">
        <v>207</v>
      </c>
      <c r="E76" s="368" t="s">
        <v>198</v>
      </c>
      <c r="F76" s="370">
        <v>2.66E-3</v>
      </c>
      <c r="G76" s="100" t="s">
        <v>370</v>
      </c>
    </row>
    <row r="77" spans="1:8" ht="16.5" x14ac:dyDescent="0.3">
      <c r="A77" s="6"/>
      <c r="B77" s="44" t="s">
        <v>72</v>
      </c>
      <c r="C77" s="45" t="s">
        <v>73</v>
      </c>
      <c r="D77" s="46" t="s">
        <v>207</v>
      </c>
      <c r="E77" s="375"/>
      <c r="F77" s="370">
        <v>0</v>
      </c>
      <c r="G77" s="100" t="s">
        <v>370</v>
      </c>
      <c r="H77" s="109"/>
    </row>
    <row r="78" spans="1:8" ht="16.5" x14ac:dyDescent="0.3">
      <c r="A78" s="6"/>
      <c r="B78" s="44" t="s">
        <v>74</v>
      </c>
      <c r="C78" s="45" t="s">
        <v>75</v>
      </c>
      <c r="D78" s="46" t="s">
        <v>207</v>
      </c>
      <c r="E78" s="375"/>
      <c r="F78" s="370">
        <v>0</v>
      </c>
      <c r="G78" s="100" t="s">
        <v>370</v>
      </c>
      <c r="H78" s="109"/>
    </row>
    <row r="79" spans="1:8" ht="17.25" thickBot="1" x14ac:dyDescent="0.35">
      <c r="A79" s="6"/>
      <c r="B79" s="605" t="s">
        <v>554</v>
      </c>
      <c r="C79" s="66" t="s">
        <v>527</v>
      </c>
      <c r="D79" s="303" t="s">
        <v>593</v>
      </c>
      <c r="E79" s="377"/>
      <c r="F79" s="378">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691" t="s">
        <v>77</v>
      </c>
      <c r="C89" s="692"/>
      <c r="D89" s="692"/>
      <c r="E89" s="692"/>
      <c r="F89" s="693"/>
      <c r="G89" s="99"/>
      <c r="H89" s="107"/>
    </row>
    <row r="90" spans="1:8" ht="16.5" x14ac:dyDescent="0.3">
      <c r="A90" s="6"/>
      <c r="B90" s="724"/>
      <c r="C90" s="714" t="s">
        <v>78</v>
      </c>
      <c r="D90" s="726" t="s">
        <v>79</v>
      </c>
      <c r="E90" s="576" t="s">
        <v>9</v>
      </c>
      <c r="F90" s="577" t="s">
        <v>10</v>
      </c>
      <c r="G90" s="690"/>
    </row>
    <row r="91" spans="1:8" ht="16.5" x14ac:dyDescent="0.3">
      <c r="A91" s="6"/>
      <c r="B91" s="725"/>
      <c r="C91" s="715"/>
      <c r="D91" s="727"/>
      <c r="E91" s="317" t="s">
        <v>21</v>
      </c>
      <c r="F91" s="24" t="s">
        <v>21</v>
      </c>
      <c r="G91" s="690"/>
    </row>
    <row r="92" spans="1:8" ht="17.25" thickBot="1" x14ac:dyDescent="0.35">
      <c r="A92" s="6"/>
      <c r="B92" s="76">
        <v>1</v>
      </c>
      <c r="C92" s="53">
        <v>2</v>
      </c>
      <c r="D92" s="53" t="s">
        <v>22</v>
      </c>
      <c r="E92" s="81" t="s">
        <v>81</v>
      </c>
      <c r="F92" s="82" t="s">
        <v>82</v>
      </c>
      <c r="G92" s="690"/>
    </row>
    <row r="93" spans="1:8" ht="16.5" x14ac:dyDescent="0.3">
      <c r="A93" s="6"/>
      <c r="B93" s="83" t="s">
        <v>83</v>
      </c>
      <c r="C93" s="84" t="s">
        <v>84</v>
      </c>
      <c r="D93" s="295" t="s">
        <v>208</v>
      </c>
      <c r="E93" s="22" t="str">
        <f>+IFERROR(+IF(E71&lt;&gt;0,E68/E71,IF(E78&lt;&gt;0,E68/E78,E68/E77))," ")</f>
        <v xml:space="preserve"> </v>
      </c>
      <c r="F93" s="23">
        <f>IFERROR(IF((F73+F75)&lt;&gt;0,F68/(F73+F75),IF(F77&lt;&gt;0,F68/F77,F68/F78)),"  ")</f>
        <v>6.3960639606396068</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c r="F95" s="370"/>
      <c r="G95" s="100" t="s">
        <v>370</v>
      </c>
      <c r="H95" s="114"/>
    </row>
    <row r="96" spans="1:8" ht="28.5" x14ac:dyDescent="0.3">
      <c r="A96" s="6"/>
      <c r="B96" s="50" t="s">
        <v>194</v>
      </c>
      <c r="C96" s="45" t="s">
        <v>157</v>
      </c>
      <c r="D96" s="46" t="s">
        <v>25</v>
      </c>
      <c r="E96" s="369"/>
      <c r="F96" s="370"/>
      <c r="G96" s="100" t="s">
        <v>370</v>
      </c>
    </row>
    <row r="97" spans="1:11" ht="16.5" x14ac:dyDescent="0.3">
      <c r="A97" s="6"/>
      <c r="B97" s="44" t="s">
        <v>90</v>
      </c>
      <c r="C97" s="62" t="s">
        <v>158</v>
      </c>
      <c r="D97" s="46" t="s">
        <v>25</v>
      </c>
      <c r="E97" s="296">
        <f>IFERROR(+E68+E94,0)</f>
        <v>0</v>
      </c>
      <c r="F97" s="67">
        <f>IFERROR(+F68+F94,0)</f>
        <v>0.10400000000000001</v>
      </c>
      <c r="G97" s="100" t="s">
        <v>370</v>
      </c>
      <c r="H97" s="334"/>
    </row>
    <row r="98" spans="1:11" ht="16.5" x14ac:dyDescent="0.3">
      <c r="A98" s="6"/>
      <c r="B98" s="44" t="s">
        <v>92</v>
      </c>
      <c r="C98" s="45" t="s">
        <v>159</v>
      </c>
      <c r="D98" s="46" t="s">
        <v>25</v>
      </c>
      <c r="E98" s="369"/>
      <c r="F98" s="370">
        <v>-3.61E-2</v>
      </c>
      <c r="G98" s="100" t="s">
        <v>370</v>
      </c>
    </row>
    <row r="99" spans="1:11" ht="27" customHeight="1" x14ac:dyDescent="0.3">
      <c r="A99" s="6"/>
      <c r="B99" s="44" t="s">
        <v>93</v>
      </c>
      <c r="C99" s="51" t="s">
        <v>391</v>
      </c>
      <c r="D99" s="46" t="s">
        <v>94</v>
      </c>
      <c r="E99" s="297" t="str">
        <f>IFERROR(+(E98/E97)*100," ")</f>
        <v xml:space="preserve"> </v>
      </c>
      <c r="F99" s="54">
        <f>IFERROR(+(F98/F97)*100," ")</f>
        <v>-34.71153846153846</v>
      </c>
      <c r="G99" s="100" t="s">
        <v>370</v>
      </c>
    </row>
    <row r="100" spans="1:11" ht="16.5" x14ac:dyDescent="0.3">
      <c r="A100" s="6"/>
      <c r="B100" s="44" t="s">
        <v>95</v>
      </c>
      <c r="C100" s="62" t="s">
        <v>96</v>
      </c>
      <c r="D100" s="46" t="s">
        <v>25</v>
      </c>
      <c r="E100" s="512">
        <f>+IF(E35-E55-E56&gt;=0,E35-E55-E56,"0,000000")</f>
        <v>0</v>
      </c>
      <c r="F100" s="337">
        <f>+IF(F35-F55-F56&gt;=0,F35-F55-F56,"0,000000")</f>
        <v>0</v>
      </c>
      <c r="G100" s="100" t="s">
        <v>370</v>
      </c>
      <c r="H100" s="114"/>
      <c r="K100" s="350"/>
    </row>
    <row r="101" spans="1:11" ht="16.5" x14ac:dyDescent="0.3">
      <c r="A101" s="6"/>
      <c r="B101" s="44" t="s">
        <v>97</v>
      </c>
      <c r="C101" s="45" t="s">
        <v>98</v>
      </c>
      <c r="D101" s="46" t="s">
        <v>25</v>
      </c>
      <c r="E101" s="513">
        <f>IFERROR(+E98-E100," ")</f>
        <v>0</v>
      </c>
      <c r="F101" s="67">
        <f>IFERROR(+F98-F100," ")</f>
        <v>-3.61E-2</v>
      </c>
      <c r="G101" s="100" t="s">
        <v>370</v>
      </c>
    </row>
    <row r="102" spans="1:11" ht="16.5" x14ac:dyDescent="0.3">
      <c r="A102" s="6"/>
      <c r="B102" s="44" t="s">
        <v>100</v>
      </c>
      <c r="C102" s="45" t="s">
        <v>160</v>
      </c>
      <c r="D102" s="46" t="s">
        <v>25</v>
      </c>
      <c r="E102" s="296">
        <f>IFERROR(+E97+E98," ")</f>
        <v>0</v>
      </c>
      <c r="F102" s="67">
        <f>IFERROR(+F97+F98," ")</f>
        <v>6.7900000000000016E-2</v>
      </c>
      <c r="G102" s="100" t="s">
        <v>370</v>
      </c>
    </row>
    <row r="103" spans="1:11" ht="16.5" x14ac:dyDescent="0.3">
      <c r="A103" s="6"/>
      <c r="B103" s="52" t="s">
        <v>102</v>
      </c>
      <c r="C103" s="45" t="s">
        <v>161</v>
      </c>
      <c r="D103" s="46" t="s">
        <v>207</v>
      </c>
      <c r="E103" s="369">
        <f>+IF(E71&lt;&gt;0,E71,IF(E78&lt;&gt;0,E78,E77))</f>
        <v>0</v>
      </c>
      <c r="F103" s="370">
        <f>+IF((F73+F75)&lt;&gt;0,F73+F75,IF(F77&lt;&gt;0,F77,F78))</f>
        <v>1.626E-2</v>
      </c>
      <c r="G103" s="100" t="s">
        <v>370</v>
      </c>
      <c r="H103" s="645"/>
    </row>
    <row r="104" spans="1:11" ht="16.5" x14ac:dyDescent="0.3">
      <c r="A104" s="6"/>
      <c r="B104" s="44" t="s">
        <v>104</v>
      </c>
      <c r="C104" s="45" t="s">
        <v>105</v>
      </c>
      <c r="D104" s="46" t="s">
        <v>208</v>
      </c>
      <c r="E104" s="297" t="str">
        <f>IFERROR(FLOOR(+E102/E103,0.01)," ")</f>
        <v xml:space="preserve"> </v>
      </c>
      <c r="F104" s="54">
        <f>IFERROR(FLOOR(+F102/F103,0.01)," ")</f>
        <v>4.17</v>
      </c>
      <c r="G104" s="100" t="s">
        <v>370</v>
      </c>
    </row>
    <row r="105" spans="1:11" ht="16.5" x14ac:dyDescent="0.3">
      <c r="A105" s="6"/>
      <c r="B105" s="44" t="s">
        <v>107</v>
      </c>
      <c r="C105" s="45" t="s">
        <v>108</v>
      </c>
      <c r="D105" s="46" t="s">
        <v>208</v>
      </c>
      <c r="E105" s="389"/>
      <c r="F105" s="390">
        <v>4.17</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9.4700000000000006</v>
      </c>
      <c r="G106" s="100" t="s">
        <v>370</v>
      </c>
    </row>
    <row r="107" spans="1:11" ht="17.25" customHeight="1" x14ac:dyDescent="0.3">
      <c r="A107" s="6"/>
      <c r="B107" s="117"/>
      <c r="C107" s="11"/>
      <c r="D107" s="12"/>
      <c r="E107" s="11"/>
      <c r="F107" s="11"/>
      <c r="G107" s="96"/>
      <c r="H107" s="9"/>
    </row>
    <row r="108" spans="1:11" ht="17.25" thickBot="1" x14ac:dyDescent="0.35">
      <c r="A108" s="6"/>
      <c r="B108" s="20" t="s">
        <v>635</v>
      </c>
      <c r="C108" s="6"/>
      <c r="D108" s="6"/>
      <c r="E108" s="6"/>
      <c r="F108" s="6"/>
      <c r="G108" s="109" t="s">
        <v>390</v>
      </c>
    </row>
    <row r="109" spans="1:11" ht="21" thickBot="1" x14ac:dyDescent="0.35">
      <c r="A109" s="6"/>
      <c r="B109" s="691" t="s">
        <v>112</v>
      </c>
      <c r="C109" s="692"/>
      <c r="D109" s="692"/>
      <c r="E109" s="692"/>
      <c r="F109" s="693"/>
      <c r="G109" s="97"/>
    </row>
    <row r="110" spans="1:11" ht="25.5" customHeight="1" x14ac:dyDescent="0.3">
      <c r="A110" s="6"/>
      <c r="B110" s="728" t="s">
        <v>19</v>
      </c>
      <c r="C110" s="726" t="s">
        <v>113</v>
      </c>
      <c r="D110" s="726" t="s">
        <v>197</v>
      </c>
      <c r="E110" s="576" t="s">
        <v>9</v>
      </c>
      <c r="F110" s="577" t="s">
        <v>10</v>
      </c>
      <c r="G110" s="97"/>
    </row>
    <row r="111" spans="1:11" ht="29.25" thickBot="1" x14ac:dyDescent="0.35">
      <c r="A111" s="6"/>
      <c r="B111" s="729"/>
      <c r="C111" s="730"/>
      <c r="D111" s="730"/>
      <c r="E111" s="606" t="s">
        <v>594</v>
      </c>
      <c r="F111" s="607" t="s">
        <v>594</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c r="F113" s="380"/>
      <c r="G113" s="100" t="s">
        <v>370</v>
      </c>
    </row>
    <row r="114" spans="1:8" ht="28.5" x14ac:dyDescent="0.3">
      <c r="A114" s="6"/>
      <c r="B114" s="38" t="s">
        <v>169</v>
      </c>
      <c r="C114" s="110" t="s">
        <v>377</v>
      </c>
      <c r="D114" s="295" t="s">
        <v>25</v>
      </c>
      <c r="E114" s="369"/>
      <c r="F114" s="370"/>
      <c r="G114" s="100" t="s">
        <v>370</v>
      </c>
    </row>
    <row r="115" spans="1:8" ht="42.75" x14ac:dyDescent="0.3">
      <c r="A115" s="6"/>
      <c r="B115" s="50" t="s">
        <v>170</v>
      </c>
      <c r="C115" s="111" t="s">
        <v>378</v>
      </c>
      <c r="D115" s="46" t="s">
        <v>25</v>
      </c>
      <c r="E115" s="369"/>
      <c r="F115" s="370"/>
      <c r="G115" s="100" t="s">
        <v>370</v>
      </c>
    </row>
    <row r="116" spans="1:8" ht="42.75" x14ac:dyDescent="0.3">
      <c r="A116" s="6"/>
      <c r="B116" s="50" t="s">
        <v>171</v>
      </c>
      <c r="C116" s="111" t="s">
        <v>392</v>
      </c>
      <c r="D116" s="46" t="s">
        <v>25</v>
      </c>
      <c r="E116" s="369"/>
      <c r="F116" s="370"/>
      <c r="G116" s="100" t="s">
        <v>370</v>
      </c>
    </row>
    <row r="117" spans="1:8" ht="28.5" x14ac:dyDescent="0.3">
      <c r="A117" s="6"/>
      <c r="B117" s="50" t="s">
        <v>172</v>
      </c>
      <c r="C117" s="111" t="s">
        <v>380</v>
      </c>
      <c r="D117" s="46" t="s">
        <v>25</v>
      </c>
      <c r="E117" s="369"/>
      <c r="F117" s="370"/>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9"/>
      <c r="F119" s="370"/>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9"/>
      <c r="F121" s="370"/>
      <c r="G121" s="100" t="s">
        <v>370</v>
      </c>
    </row>
    <row r="122" spans="1:8" ht="29.25" thickBot="1" x14ac:dyDescent="0.35">
      <c r="A122" s="6"/>
      <c r="B122" s="57" t="s">
        <v>177</v>
      </c>
      <c r="C122" s="113" t="s">
        <v>384</v>
      </c>
      <c r="D122" s="49" t="s">
        <v>25</v>
      </c>
      <c r="E122" s="371"/>
      <c r="F122" s="372"/>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4"/>
      <c r="H126" s="415"/>
    </row>
    <row r="127" spans="1:8" ht="17.25" thickBot="1" x14ac:dyDescent="0.35">
      <c r="A127" s="6"/>
      <c r="B127" s="20"/>
      <c r="C127" s="339"/>
      <c r="D127" s="339"/>
      <c r="E127" s="18"/>
      <c r="F127" s="18"/>
      <c r="G127" s="104"/>
      <c r="H127" s="415"/>
    </row>
    <row r="128" spans="1:8" ht="56.25" customHeight="1" thickBot="1" x14ac:dyDescent="0.35">
      <c r="A128" s="6"/>
      <c r="B128" s="748" t="s">
        <v>430</v>
      </c>
      <c r="C128" s="692"/>
      <c r="D128" s="692"/>
      <c r="E128" s="692"/>
      <c r="F128" s="693"/>
      <c r="G128" s="99"/>
      <c r="H128" s="416"/>
    </row>
    <row r="129" spans="1:8" ht="16.5" x14ac:dyDescent="0.3">
      <c r="A129" s="6"/>
      <c r="B129" s="725"/>
      <c r="C129" s="715" t="s">
        <v>78</v>
      </c>
      <c r="D129" s="715" t="s">
        <v>79</v>
      </c>
      <c r="E129" s="579" t="s">
        <v>9</v>
      </c>
      <c r="F129" s="580" t="s">
        <v>10</v>
      </c>
      <c r="G129" s="731"/>
    </row>
    <row r="130" spans="1:8" ht="16.5" x14ac:dyDescent="0.3">
      <c r="A130" s="6"/>
      <c r="B130" s="725"/>
      <c r="C130" s="715"/>
      <c r="D130" s="715"/>
      <c r="E130" s="317" t="s">
        <v>21</v>
      </c>
      <c r="F130" s="24" t="s">
        <v>21</v>
      </c>
      <c r="G130" s="731"/>
    </row>
    <row r="131" spans="1:8" ht="17.25" thickBot="1" x14ac:dyDescent="0.35">
      <c r="A131" s="6"/>
      <c r="B131" s="91">
        <v>1</v>
      </c>
      <c r="C131" s="81">
        <v>2</v>
      </c>
      <c r="D131" s="81" t="s">
        <v>22</v>
      </c>
      <c r="E131" s="81">
        <v>3</v>
      </c>
      <c r="F131" s="82">
        <v>4</v>
      </c>
      <c r="G131" s="731"/>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732" t="s">
        <v>494</v>
      </c>
      <c r="D139" s="733"/>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571</v>
      </c>
      <c r="C142" s="19"/>
      <c r="D142" s="19"/>
      <c r="E142" s="19"/>
      <c r="F142" s="602"/>
      <c r="G142" s="97"/>
    </row>
    <row r="143" spans="1:8" ht="55.5" customHeight="1" thickBot="1" x14ac:dyDescent="0.4">
      <c r="A143" s="6"/>
      <c r="B143" s="721" t="s">
        <v>595</v>
      </c>
      <c r="C143" s="722"/>
      <c r="D143" s="722"/>
      <c r="E143" s="722"/>
      <c r="F143" s="723"/>
      <c r="G143" s="97"/>
    </row>
    <row r="144" spans="1:8" ht="17.25" thickBot="1" x14ac:dyDescent="0.35">
      <c r="A144" s="6"/>
      <c r="B144" s="19" t="s">
        <v>206</v>
      </c>
      <c r="C144" s="19"/>
      <c r="D144" s="19"/>
      <c r="E144" s="19"/>
      <c r="F144" s="19"/>
      <c r="G144" s="109"/>
    </row>
    <row r="145" spans="1:10" ht="16.5" x14ac:dyDescent="0.3">
      <c r="A145" s="6"/>
      <c r="B145" s="740" t="s">
        <v>19</v>
      </c>
      <c r="C145" s="716" t="s">
        <v>20</v>
      </c>
      <c r="D145" s="742" t="s">
        <v>79</v>
      </c>
      <c r="E145" s="578" t="s">
        <v>9</v>
      </c>
      <c r="F145" s="575" t="s">
        <v>10</v>
      </c>
      <c r="G145" s="97"/>
    </row>
    <row r="146" spans="1:10" ht="16.5" x14ac:dyDescent="0.3">
      <c r="A146" s="6"/>
      <c r="B146" s="741"/>
      <c r="C146" s="717"/>
      <c r="D146" s="743"/>
      <c r="E146" s="318" t="s">
        <v>596</v>
      </c>
      <c r="F146" s="59" t="s">
        <v>596</v>
      </c>
      <c r="G146" s="109"/>
    </row>
    <row r="147" spans="1:10" ht="16.5" x14ac:dyDescent="0.3">
      <c r="A147" s="6"/>
      <c r="B147" s="741"/>
      <c r="C147" s="717"/>
      <c r="D147" s="74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45" t="s">
        <v>428</v>
      </c>
      <c r="C149" s="746"/>
      <c r="D149" s="746"/>
      <c r="E149" s="746"/>
      <c r="F149" s="747"/>
      <c r="G149" s="100"/>
    </row>
    <row r="150" spans="1:10" ht="28.5" x14ac:dyDescent="0.3">
      <c r="A150" s="596"/>
      <c r="B150" s="608" t="s">
        <v>530</v>
      </c>
      <c r="C150" s="60" t="s">
        <v>368</v>
      </c>
      <c r="D150" s="299" t="s">
        <v>25</v>
      </c>
      <c r="E150" s="373"/>
      <c r="F150" s="374">
        <v>15.4</v>
      </c>
      <c r="G150" s="100" t="s">
        <v>370</v>
      </c>
    </row>
    <row r="151" spans="1:10" ht="16.5" x14ac:dyDescent="0.3">
      <c r="A151" s="596"/>
      <c r="B151" s="609" t="s">
        <v>535</v>
      </c>
      <c r="C151" s="61" t="s">
        <v>209</v>
      </c>
      <c r="D151" s="300" t="s">
        <v>198</v>
      </c>
      <c r="E151" s="301">
        <v>4.8999999999999998E-3</v>
      </c>
      <c r="F151" s="73">
        <v>4.8999999999999998E-3</v>
      </c>
      <c r="G151" s="100" t="s">
        <v>370</v>
      </c>
    </row>
    <row r="152" spans="1:10" ht="16.5" x14ac:dyDescent="0.3">
      <c r="A152" s="596"/>
      <c r="B152" s="609" t="s">
        <v>536</v>
      </c>
      <c r="C152" s="62" t="s">
        <v>216</v>
      </c>
      <c r="D152" s="300" t="s">
        <v>25</v>
      </c>
      <c r="E152" s="296" t="str">
        <f>IF(ISBLANK(E150),"  ",E150*E151)</f>
        <v xml:space="preserve">  </v>
      </c>
      <c r="F152" s="67">
        <f>IF(ISBLANK(F150),"  ",F150*F151)</f>
        <v>7.5459999999999999E-2</v>
      </c>
      <c r="G152" s="100" t="s">
        <v>370</v>
      </c>
      <c r="H152" s="114"/>
      <c r="I152" s="438"/>
    </row>
    <row r="153" spans="1:10" ht="29.25" x14ac:dyDescent="0.3">
      <c r="A153" s="596"/>
      <c r="B153" s="609" t="s">
        <v>531</v>
      </c>
      <c r="C153" s="63" t="s">
        <v>369</v>
      </c>
      <c r="D153" s="300" t="s">
        <v>25</v>
      </c>
      <c r="E153" s="375"/>
      <c r="F153" s="381">
        <v>15.4</v>
      </c>
      <c r="G153" s="100" t="s">
        <v>370</v>
      </c>
    </row>
    <row r="154" spans="1:10" ht="14.25" customHeight="1" x14ac:dyDescent="0.3">
      <c r="A154" s="596"/>
      <c r="B154" s="609" t="s">
        <v>537</v>
      </c>
      <c r="C154" s="62" t="s">
        <v>212</v>
      </c>
      <c r="D154" s="300" t="s">
        <v>198</v>
      </c>
      <c r="E154" s="301">
        <v>9.1999999999999998E-3</v>
      </c>
      <c r="F154" s="73">
        <v>9.1999999999999998E-3</v>
      </c>
      <c r="G154" s="100" t="s">
        <v>370</v>
      </c>
    </row>
    <row r="155" spans="1:10" ht="16.5" x14ac:dyDescent="0.3">
      <c r="A155" s="596"/>
      <c r="B155" s="609" t="s">
        <v>538</v>
      </c>
      <c r="C155" s="62" t="s">
        <v>215</v>
      </c>
      <c r="D155" s="300" t="s">
        <v>25</v>
      </c>
      <c r="E155" s="296" t="str">
        <f>IF(ISBLANK(E153),"  ",E153*E154)</f>
        <v xml:space="preserve">  </v>
      </c>
      <c r="F155" s="67">
        <f>IF(ISBLANK(F153)," ",F153*F154)</f>
        <v>0.14168</v>
      </c>
      <c r="G155" s="100" t="s">
        <v>370</v>
      </c>
      <c r="H155" s="114"/>
      <c r="I155" s="438"/>
    </row>
    <row r="156" spans="1:10" ht="42.75" x14ac:dyDescent="0.3">
      <c r="A156" s="596"/>
      <c r="B156" s="609" t="s">
        <v>532</v>
      </c>
      <c r="C156" s="62" t="s">
        <v>210</v>
      </c>
      <c r="D156" s="300" t="s">
        <v>25</v>
      </c>
      <c r="E156" s="375"/>
      <c r="F156" s="376"/>
      <c r="G156" s="100" t="s">
        <v>370</v>
      </c>
      <c r="H156" s="107"/>
      <c r="I156" s="438"/>
    </row>
    <row r="157" spans="1:10" ht="42.75" x14ac:dyDescent="0.3">
      <c r="A157" s="596"/>
      <c r="B157" s="609" t="s">
        <v>533</v>
      </c>
      <c r="C157" s="62" t="s">
        <v>211</v>
      </c>
      <c r="D157" s="300" t="s">
        <v>25</v>
      </c>
      <c r="E157" s="375"/>
      <c r="F157" s="376"/>
      <c r="G157" s="100" t="s">
        <v>370</v>
      </c>
    </row>
    <row r="158" spans="1:10" ht="16.5" x14ac:dyDescent="0.3">
      <c r="A158" s="596"/>
      <c r="B158" s="609" t="s">
        <v>539</v>
      </c>
      <c r="C158" s="62" t="s">
        <v>213</v>
      </c>
      <c r="D158" s="300" t="s">
        <v>25</v>
      </c>
      <c r="E158" s="302">
        <v>7.0000000000000007E-2</v>
      </c>
      <c r="F158" s="72">
        <v>7.0000000000000007E-2</v>
      </c>
      <c r="G158" s="100" t="s">
        <v>370</v>
      </c>
    </row>
    <row r="159" spans="1:10" ht="16.5" x14ac:dyDescent="0.3">
      <c r="A159" s="596"/>
      <c r="B159" s="609" t="s">
        <v>540</v>
      </c>
      <c r="C159" s="62" t="s">
        <v>199</v>
      </c>
      <c r="D159" s="300" t="s">
        <v>198</v>
      </c>
      <c r="E159" s="296" t="str">
        <f>+IF(ISBLANK(E157),"  ",E157*E158)</f>
        <v xml:space="preserve">  </v>
      </c>
      <c r="F159" s="67" t="str">
        <f>+IF(ISBLANK(F157),"  ",F157*F158)</f>
        <v xml:space="preserve">  </v>
      </c>
      <c r="G159" s="100" t="s">
        <v>370</v>
      </c>
      <c r="I159" s="438"/>
    </row>
    <row r="160" spans="1:10" ht="17.25" thickBot="1" x14ac:dyDescent="0.35">
      <c r="A160" s="596"/>
      <c r="B160" s="610" t="s">
        <v>534</v>
      </c>
      <c r="C160" s="66" t="s">
        <v>214</v>
      </c>
      <c r="D160" s="303" t="s">
        <v>25</v>
      </c>
      <c r="E160" s="514">
        <f>+SUMIF(E152,"&gt;=0",E152)+SUMIF(E155,"&gt;=0",E155)+SUMIF(E156,"&gt;=0",E156)+SUMIF(E159,"&gt;=0",E159)</f>
        <v>0</v>
      </c>
      <c r="F160" s="85">
        <f>+SUMIF(F152,"&gt;=0",F152)+SUMIF(F155,"&gt;=0",F155)+SUMIF(F156,"&gt;=0",F156)+SUMIF(F159,"&gt;=0",F159)</f>
        <v>0.21714</v>
      </c>
      <c r="G160" s="100" t="s">
        <v>370</v>
      </c>
      <c r="H160" s="114"/>
      <c r="J160" s="439"/>
    </row>
    <row r="161" spans="1:8" ht="18" thickBot="1" x14ac:dyDescent="0.35">
      <c r="A161" s="6"/>
      <c r="B161" s="737" t="s">
        <v>200</v>
      </c>
      <c r="C161" s="738"/>
      <c r="D161" s="738"/>
      <c r="E161" s="738"/>
      <c r="F161" s="739"/>
      <c r="G161" s="6"/>
    </row>
    <row r="162" spans="1:8" ht="30" x14ac:dyDescent="0.3">
      <c r="A162" s="596"/>
      <c r="B162" s="611" t="s">
        <v>541</v>
      </c>
      <c r="C162" s="60" t="s">
        <v>597</v>
      </c>
      <c r="D162" s="43" t="s">
        <v>367</v>
      </c>
      <c r="E162" s="373"/>
      <c r="F162" s="374">
        <v>0.33666000000000001</v>
      </c>
      <c r="G162" s="100" t="s">
        <v>370</v>
      </c>
      <c r="H162" s="114"/>
    </row>
    <row r="163" spans="1:8" ht="16.5" x14ac:dyDescent="0.3">
      <c r="A163" s="596"/>
      <c r="B163" s="612" t="s">
        <v>542</v>
      </c>
      <c r="C163" s="62" t="s">
        <v>217</v>
      </c>
      <c r="D163" s="330" t="s">
        <v>198</v>
      </c>
      <c r="E163" s="586">
        <v>1.07</v>
      </c>
      <c r="F163" s="587">
        <v>1.07</v>
      </c>
      <c r="G163" s="100" t="s">
        <v>370</v>
      </c>
    </row>
    <row r="164" spans="1:8" ht="29.25" thickBot="1" x14ac:dyDescent="0.35">
      <c r="A164" s="596"/>
      <c r="B164" s="613" t="s">
        <v>543</v>
      </c>
      <c r="C164" s="66" t="s">
        <v>219</v>
      </c>
      <c r="D164" s="303" t="s">
        <v>25</v>
      </c>
      <c r="E164" s="304" t="str">
        <f>+IF(E162&gt;0,E162*E163*E103,"x")</f>
        <v>x</v>
      </c>
      <c r="F164" s="85">
        <f>+IF(F162&gt;0,F162*F163*F103,"x")</f>
        <v>5.8572780120000013E-3</v>
      </c>
      <c r="G164" s="100" t="s">
        <v>370</v>
      </c>
      <c r="H164" s="114"/>
    </row>
    <row r="165" spans="1:8" ht="18" thickBot="1" x14ac:dyDescent="0.35">
      <c r="A165" s="6"/>
      <c r="B165" s="737" t="s">
        <v>511</v>
      </c>
      <c r="C165" s="738"/>
      <c r="D165" s="738"/>
      <c r="E165" s="738"/>
      <c r="F165" s="739"/>
      <c r="G165" s="6"/>
    </row>
    <row r="166" spans="1:8" ht="18" customHeight="1" x14ac:dyDescent="0.3">
      <c r="A166" s="596"/>
      <c r="B166" s="608" t="s">
        <v>544</v>
      </c>
      <c r="C166" s="60" t="s">
        <v>507</v>
      </c>
      <c r="D166" s="326" t="s">
        <v>25</v>
      </c>
      <c r="E166" s="582">
        <f>IF(AND(E160&lt;&gt;0,E164&gt;0),MIN(E160,E164),E160)</f>
        <v>0</v>
      </c>
      <c r="F166" s="583">
        <f>IF(AND(F160&lt;&gt;0,F164&gt;0),MIN(F160,F164),F160)</f>
        <v>5.8572780120000013E-3</v>
      </c>
      <c r="G166" s="100" t="s">
        <v>370</v>
      </c>
      <c r="H166" s="114"/>
    </row>
    <row r="167" spans="1:8" ht="17.25" thickBot="1" x14ac:dyDescent="0.35">
      <c r="A167" s="596"/>
      <c r="B167" s="610" t="s">
        <v>92</v>
      </c>
      <c r="C167" s="64" t="s">
        <v>159</v>
      </c>
      <c r="D167" s="78" t="s">
        <v>25</v>
      </c>
      <c r="E167" s="304">
        <f>+E98</f>
        <v>0</v>
      </c>
      <c r="F167" s="85">
        <f>+F98</f>
        <v>-3.61E-2</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572</v>
      </c>
      <c r="C170" s="19"/>
      <c r="D170" s="19"/>
      <c r="E170" s="19"/>
      <c r="F170" s="19"/>
      <c r="G170" s="97"/>
    </row>
    <row r="171" spans="1:8" ht="42.75" customHeight="1" thickBot="1" x14ac:dyDescent="0.35">
      <c r="A171" s="6"/>
      <c r="B171" s="749" t="s">
        <v>424</v>
      </c>
      <c r="C171" s="750"/>
      <c r="D171" s="750"/>
      <c r="E171" s="750"/>
      <c r="F171" s="751"/>
      <c r="G171" s="97"/>
    </row>
    <row r="172" spans="1:8" ht="17.25" thickBot="1" x14ac:dyDescent="0.35">
      <c r="A172" s="6"/>
      <c r="B172" s="20"/>
      <c r="C172" s="19"/>
      <c r="D172" s="19"/>
      <c r="E172" s="19"/>
      <c r="F172" s="19"/>
      <c r="G172" s="97"/>
    </row>
    <row r="173" spans="1:8" ht="15.75" customHeight="1" x14ac:dyDescent="0.3">
      <c r="A173" s="6"/>
      <c r="B173" s="752" t="s">
        <v>19</v>
      </c>
      <c r="C173" s="742" t="s">
        <v>20</v>
      </c>
      <c r="D173" s="742" t="s">
        <v>79</v>
      </c>
      <c r="E173" s="578" t="s">
        <v>9</v>
      </c>
      <c r="F173" s="575" t="s">
        <v>10</v>
      </c>
      <c r="G173" s="97"/>
    </row>
    <row r="174" spans="1:8" ht="16.5" x14ac:dyDescent="0.3">
      <c r="A174" s="6"/>
      <c r="B174" s="753"/>
      <c r="C174" s="743"/>
      <c r="D174" s="743"/>
      <c r="E174" s="318" t="s">
        <v>596</v>
      </c>
      <c r="F174" s="59" t="s">
        <v>596</v>
      </c>
      <c r="G174" s="97"/>
    </row>
    <row r="175" spans="1:8" ht="16.5" x14ac:dyDescent="0.3">
      <c r="A175" s="6"/>
      <c r="B175" s="754"/>
      <c r="C175" s="744"/>
      <c r="D175" s="74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45" t="s">
        <v>220</v>
      </c>
      <c r="C177" s="746"/>
      <c r="D177" s="746"/>
      <c r="E177" s="746"/>
      <c r="F177" s="747"/>
      <c r="G177" s="97"/>
    </row>
    <row r="178" spans="1:8" ht="28.5" x14ac:dyDescent="0.3">
      <c r="A178" s="596"/>
      <c r="B178" s="608" t="s">
        <v>545</v>
      </c>
      <c r="C178" s="292" t="s">
        <v>201</v>
      </c>
      <c r="D178" s="299" t="s">
        <v>25</v>
      </c>
      <c r="E178" s="373"/>
      <c r="F178" s="374"/>
      <c r="G178" s="100" t="s">
        <v>370</v>
      </c>
    </row>
    <row r="179" spans="1:8" ht="16.5" x14ac:dyDescent="0.3">
      <c r="A179" s="596"/>
      <c r="B179" s="609" t="s">
        <v>546</v>
      </c>
      <c r="C179" s="293" t="s">
        <v>212</v>
      </c>
      <c r="D179" s="305" t="s">
        <v>198</v>
      </c>
      <c r="E179" s="306">
        <v>9.1999999999999998E-3</v>
      </c>
      <c r="F179" s="71">
        <v>9.1999999999999998E-3</v>
      </c>
      <c r="G179" s="100" t="s">
        <v>370</v>
      </c>
    </row>
    <row r="180" spans="1:8" ht="16.5" x14ac:dyDescent="0.3">
      <c r="A180" s="596"/>
      <c r="B180" s="609" t="s">
        <v>547</v>
      </c>
      <c r="C180" s="293" t="s">
        <v>215</v>
      </c>
      <c r="D180" s="305" t="s">
        <v>25</v>
      </c>
      <c r="E180" s="336" t="str">
        <f>IF(ISBLANK(E178),"  ",E178*E179)</f>
        <v xml:space="preserve">  </v>
      </c>
      <c r="F180" s="337" t="str">
        <f>IF(ISBLANK(F178),"  ",F178*F179)</f>
        <v xml:space="preserve">  </v>
      </c>
      <c r="G180" s="100" t="s">
        <v>370</v>
      </c>
    </row>
    <row r="181" spans="1:8" ht="42.75" x14ac:dyDescent="0.3">
      <c r="A181" s="596"/>
      <c r="B181" s="609" t="s">
        <v>548</v>
      </c>
      <c r="C181" s="293" t="s">
        <v>221</v>
      </c>
      <c r="D181" s="305" t="s">
        <v>25</v>
      </c>
      <c r="E181" s="375"/>
      <c r="F181" s="376"/>
      <c r="G181" s="100" t="s">
        <v>370</v>
      </c>
      <c r="H181" s="540"/>
    </row>
    <row r="182" spans="1:8" ht="29.25" thickBot="1" x14ac:dyDescent="0.3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35">
      <c r="A183" s="6"/>
      <c r="B183" s="737" t="s">
        <v>223</v>
      </c>
      <c r="C183" s="738"/>
      <c r="D183" s="738"/>
      <c r="E183" s="738"/>
      <c r="F183" s="739"/>
      <c r="G183" s="103"/>
    </row>
    <row r="184" spans="1:8" ht="30" x14ac:dyDescent="0.3">
      <c r="A184" s="596"/>
      <c r="B184" s="608" t="s">
        <v>550</v>
      </c>
      <c r="C184" s="60" t="s">
        <v>598</v>
      </c>
      <c r="D184" s="299" t="s">
        <v>473</v>
      </c>
      <c r="E184" s="551"/>
      <c r="F184" s="552"/>
      <c r="G184" s="100" t="s">
        <v>370</v>
      </c>
    </row>
    <row r="185" spans="1:8" ht="16.5" x14ac:dyDescent="0.3">
      <c r="A185" s="596"/>
      <c r="B185" s="609" t="s">
        <v>551</v>
      </c>
      <c r="C185" s="62" t="s">
        <v>217</v>
      </c>
      <c r="D185" s="305" t="s">
        <v>198</v>
      </c>
      <c r="E185" s="588">
        <v>1.07</v>
      </c>
      <c r="F185" s="589">
        <v>1.07</v>
      </c>
      <c r="G185" s="100" t="s">
        <v>370</v>
      </c>
    </row>
    <row r="186" spans="1:8" ht="29.25" thickBot="1" x14ac:dyDescent="0.35">
      <c r="A186" s="596"/>
      <c r="B186" s="610" t="s">
        <v>552</v>
      </c>
      <c r="C186" s="66" t="s">
        <v>224</v>
      </c>
      <c r="D186" s="90" t="s">
        <v>25</v>
      </c>
      <c r="E186" s="440" t="str">
        <f>+IF(E184&gt;0,E184*E185*E103,"x")</f>
        <v>x</v>
      </c>
      <c r="F186" s="441" t="str">
        <f>+IF(F184&gt;0,F184*F185*F103,"x")</f>
        <v>x</v>
      </c>
      <c r="G186" s="100" t="s">
        <v>370</v>
      </c>
    </row>
    <row r="187" spans="1:8" ht="18" thickBot="1" x14ac:dyDescent="0.35">
      <c r="A187" s="6"/>
      <c r="B187" s="737" t="s">
        <v>512</v>
      </c>
      <c r="C187" s="738"/>
      <c r="D187" s="738"/>
      <c r="E187" s="738"/>
      <c r="F187" s="739"/>
      <c r="G187" s="103"/>
    </row>
    <row r="188" spans="1:8" ht="18" customHeight="1" x14ac:dyDescent="0.3">
      <c r="A188" s="596"/>
      <c r="B188" s="608" t="s">
        <v>553</v>
      </c>
      <c r="C188" s="60" t="s">
        <v>507</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55" t="s">
        <v>431</v>
      </c>
      <c r="C191" s="755"/>
      <c r="D191" s="759" t="s">
        <v>642</v>
      </c>
      <c r="E191" s="760"/>
      <c r="F191" s="761"/>
      <c r="G191" s="104"/>
      <c r="H191" s="333"/>
    </row>
    <row r="192" spans="1:8" s="4" customFormat="1" ht="15" customHeight="1" x14ac:dyDescent="0.3">
      <c r="A192" s="7"/>
      <c r="B192" s="755" t="s">
        <v>122</v>
      </c>
      <c r="C192" s="755"/>
      <c r="D192" s="762">
        <v>775339673</v>
      </c>
      <c r="E192" s="763"/>
      <c r="F192" s="764"/>
      <c r="G192" s="105"/>
      <c r="H192" s="333"/>
    </row>
    <row r="193" spans="1:8" s="4" customFormat="1" ht="15" customHeight="1" x14ac:dyDescent="0.3">
      <c r="A193" s="7"/>
      <c r="B193" s="755" t="s">
        <v>429</v>
      </c>
      <c r="C193" s="755"/>
      <c r="D193" s="765" t="s">
        <v>643</v>
      </c>
      <c r="E193" s="766"/>
      <c r="F193" s="767"/>
      <c r="G193" s="105"/>
      <c r="H193" s="333"/>
    </row>
    <row r="194" spans="1:8" s="4" customFormat="1" ht="15" customHeight="1" thickBot="1" x14ac:dyDescent="0.35">
      <c r="A194" s="7"/>
      <c r="B194" s="755" t="s">
        <v>123</v>
      </c>
      <c r="C194" s="755"/>
      <c r="D194" s="756">
        <v>45260</v>
      </c>
      <c r="E194" s="757"/>
      <c r="F194" s="758"/>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682" t="s">
        <v>508</v>
      </c>
      <c r="C5" s="683"/>
      <c r="D5" s="683"/>
      <c r="E5" s="683"/>
      <c r="F5" s="684"/>
      <c r="G5" s="109"/>
      <c r="H5" s="114"/>
    </row>
    <row r="6" spans="1:19" ht="58.5" customHeight="1" x14ac:dyDescent="0.3">
      <c r="A6" s="6"/>
      <c r="B6" s="685" t="s">
        <v>524</v>
      </c>
      <c r="C6" s="686"/>
      <c r="D6" s="686"/>
      <c r="E6" s="686"/>
      <c r="F6" s="687"/>
      <c r="G6" s="98"/>
      <c r="H6" s="516"/>
      <c r="I6" s="5"/>
      <c r="J6" s="5"/>
      <c r="K6" s="5"/>
      <c r="L6" s="5"/>
      <c r="M6" s="5"/>
      <c r="N6" s="5"/>
      <c r="O6" s="5"/>
      <c r="P6" s="5"/>
      <c r="Q6" s="5"/>
      <c r="R6" s="5"/>
      <c r="S6" s="5"/>
    </row>
    <row r="7" spans="1:19" ht="17.25" customHeight="1" x14ac:dyDescent="0.3">
      <c r="A7" s="6"/>
      <c r="B7" s="679" t="s">
        <v>493</v>
      </c>
      <c r="C7" s="680"/>
      <c r="D7" s="680"/>
      <c r="E7" s="680"/>
      <c r="F7" s="681"/>
      <c r="G7" s="97"/>
      <c r="H7" s="114"/>
      <c r="I7" s="5"/>
      <c r="J7" s="5"/>
      <c r="K7" s="5"/>
      <c r="L7" s="5"/>
      <c r="M7" s="5"/>
      <c r="N7" s="5"/>
      <c r="O7" s="5"/>
      <c r="P7" s="5"/>
      <c r="Q7" s="5"/>
      <c r="R7" s="5"/>
      <c r="S7" s="5"/>
    </row>
    <row r="8" spans="1:19" ht="17.25" customHeight="1" x14ac:dyDescent="0.3">
      <c r="A8" s="6"/>
      <c r="B8" s="679" t="s">
        <v>520</v>
      </c>
      <c r="C8" s="680"/>
      <c r="D8" s="680"/>
      <c r="E8" s="680"/>
      <c r="F8" s="681"/>
      <c r="G8" s="97"/>
      <c r="H8" s="114"/>
      <c r="I8" s="5"/>
      <c r="J8" s="5"/>
      <c r="K8" s="5"/>
      <c r="L8" s="5"/>
      <c r="M8" s="5"/>
      <c r="N8" s="5"/>
      <c r="O8" s="5"/>
      <c r="P8" s="5"/>
      <c r="Q8" s="5"/>
      <c r="R8" s="5"/>
      <c r="S8" s="5"/>
    </row>
    <row r="9" spans="1:19" ht="17.25" customHeight="1" x14ac:dyDescent="0.3">
      <c r="A9" s="6"/>
      <c r="B9" s="679" t="s">
        <v>361</v>
      </c>
      <c r="C9" s="680"/>
      <c r="D9" s="680"/>
      <c r="E9" s="680"/>
      <c r="F9" s="681"/>
      <c r="G9" s="97"/>
      <c r="H9" s="114"/>
      <c r="I9" s="5"/>
      <c r="J9" s="5"/>
      <c r="K9" s="5"/>
      <c r="L9" s="5"/>
      <c r="M9" s="5"/>
      <c r="N9" s="5"/>
      <c r="O9" s="5"/>
      <c r="P9" s="5"/>
      <c r="Q9" s="5"/>
      <c r="R9" s="5"/>
      <c r="S9" s="5"/>
    </row>
    <row r="10" spans="1:19" ht="42" customHeight="1" x14ac:dyDescent="0.3">
      <c r="A10" s="6"/>
      <c r="B10" s="679" t="s">
        <v>463</v>
      </c>
      <c r="C10" s="680"/>
      <c r="D10" s="680"/>
      <c r="E10" s="680"/>
      <c r="F10" s="681"/>
      <c r="G10" s="109"/>
      <c r="H10" s="114"/>
      <c r="I10" s="5"/>
      <c r="J10" s="5"/>
      <c r="K10" s="5"/>
      <c r="L10" s="5"/>
      <c r="M10" s="5"/>
      <c r="N10" s="5"/>
      <c r="O10" s="5"/>
      <c r="P10" s="5"/>
      <c r="Q10" s="5"/>
      <c r="R10" s="5"/>
      <c r="S10" s="5"/>
    </row>
    <row r="11" spans="1:19" ht="17.25" customHeight="1" x14ac:dyDescent="0.3">
      <c r="A11" s="6"/>
      <c r="B11" s="679" t="s">
        <v>439</v>
      </c>
      <c r="C11" s="680"/>
      <c r="D11" s="680"/>
      <c r="E11" s="680"/>
      <c r="F11" s="681"/>
      <c r="G11" s="97"/>
      <c r="H11" s="114"/>
      <c r="I11" s="5"/>
      <c r="J11" s="5"/>
      <c r="K11" s="5"/>
      <c r="L11" s="5"/>
      <c r="M11" s="5"/>
      <c r="N11" s="5"/>
      <c r="O11" s="5"/>
      <c r="P11" s="5"/>
      <c r="Q11" s="5"/>
      <c r="R11" s="5"/>
      <c r="S11" s="5"/>
    </row>
    <row r="12" spans="1:19" ht="17.25" customHeight="1" x14ac:dyDescent="0.3">
      <c r="A12" s="6"/>
      <c r="B12" s="679" t="s">
        <v>440</v>
      </c>
      <c r="C12" s="680"/>
      <c r="D12" s="680"/>
      <c r="E12" s="680"/>
      <c r="F12" s="681"/>
      <c r="G12" s="98"/>
      <c r="H12" s="516"/>
      <c r="I12" s="69"/>
      <c r="J12" s="69"/>
      <c r="K12" s="69"/>
      <c r="L12" s="69"/>
      <c r="M12" s="69"/>
      <c r="N12" s="69"/>
      <c r="O12" s="69"/>
      <c r="P12" s="69"/>
      <c r="Q12" s="69"/>
      <c r="R12" s="69"/>
      <c r="S12" s="69"/>
    </row>
    <row r="13" spans="1:19" ht="73.5" customHeight="1" x14ac:dyDescent="0.3">
      <c r="A13" s="6"/>
      <c r="B13" s="682" t="s">
        <v>435</v>
      </c>
      <c r="C13" s="768"/>
      <c r="D13" s="768"/>
      <c r="E13" s="768"/>
      <c r="F13" s="769"/>
      <c r="G13" s="98"/>
      <c r="H13" s="516"/>
      <c r="I13" s="69"/>
      <c r="J13" s="69"/>
      <c r="K13" s="69"/>
      <c r="L13" s="69"/>
      <c r="M13" s="69"/>
      <c r="N13" s="69"/>
      <c r="O13" s="69"/>
      <c r="P13" s="69"/>
      <c r="Q13" s="69"/>
      <c r="R13" s="69"/>
      <c r="S13" s="69"/>
    </row>
    <row r="14" spans="1:19" ht="42" customHeight="1" x14ac:dyDescent="0.3">
      <c r="A14" s="6"/>
      <c r="B14" s="770" t="s">
        <v>436</v>
      </c>
      <c r="C14" s="768"/>
      <c r="D14" s="768"/>
      <c r="E14" s="768"/>
      <c r="F14" s="769"/>
      <c r="G14" s="98"/>
      <c r="H14" s="516"/>
      <c r="I14" s="69"/>
      <c r="J14" s="69"/>
      <c r="K14" s="69"/>
      <c r="L14" s="69"/>
      <c r="M14" s="69"/>
      <c r="N14" s="69"/>
      <c r="O14" s="69"/>
      <c r="P14" s="69"/>
      <c r="Q14" s="69"/>
      <c r="R14" s="69"/>
      <c r="S14" s="69"/>
    </row>
    <row r="15" spans="1:19" ht="17.25" customHeight="1" thickBot="1" x14ac:dyDescent="0.35">
      <c r="A15" s="6"/>
      <c r="B15" s="771" t="s">
        <v>573</v>
      </c>
      <c r="C15" s="772"/>
      <c r="D15" s="772"/>
      <c r="E15" s="772"/>
      <c r="F15" s="773"/>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469</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698" t="s">
        <v>591</v>
      </c>
      <c r="C21" s="699"/>
      <c r="D21" s="699"/>
      <c r="E21" s="699"/>
      <c r="F21" s="700"/>
      <c r="G21" s="97"/>
      <c r="H21" s="108"/>
    </row>
    <row r="22" spans="1:8" ht="15.95" customHeight="1" x14ac:dyDescent="0.3">
      <c r="A22" s="6"/>
      <c r="B22" s="558"/>
      <c r="C22" s="561" t="s">
        <v>495</v>
      </c>
      <c r="D22" s="777" t="s">
        <v>464</v>
      </c>
      <c r="E22" s="778"/>
      <c r="F22" s="559"/>
      <c r="G22" s="109"/>
      <c r="H22" s="108"/>
    </row>
    <row r="23" spans="1:8" ht="16.350000000000001" customHeight="1" thickBot="1" x14ac:dyDescent="0.35">
      <c r="A23" s="6"/>
      <c r="B23" s="348"/>
      <c r="C23" s="561" t="s">
        <v>496</v>
      </c>
      <c r="D23" s="779" t="s">
        <v>464</v>
      </c>
      <c r="E23" s="780"/>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02" t="s">
        <v>2</v>
      </c>
      <c r="C27" s="9"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Křtomil</v>
      </c>
      <c r="E27" s="775"/>
      <c r="F27" s="776"/>
      <c r="G27" s="100" t="s">
        <v>370</v>
      </c>
      <c r="H27" s="114"/>
    </row>
    <row r="28" spans="1:8" ht="18" customHeight="1" x14ac:dyDescent="0.3">
      <c r="A28" s="6"/>
      <c r="B28" s="702"/>
      <c r="C28" s="9"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636312</v>
      </c>
      <c r="E28" s="674"/>
      <c r="F28" s="675"/>
      <c r="G28" s="100" t="s">
        <v>370</v>
      </c>
      <c r="H28" s="114"/>
    </row>
    <row r="29" spans="1:8" ht="18" customHeight="1" x14ac:dyDescent="0.3">
      <c r="A29" s="6"/>
      <c r="B29" s="702" t="s">
        <v>4</v>
      </c>
      <c r="C29" s="9"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Křtomil</v>
      </c>
      <c r="E29" s="674"/>
      <c r="F29" s="675"/>
      <c r="G29" s="100" t="s">
        <v>370</v>
      </c>
      <c r="H29" s="114"/>
    </row>
    <row r="30" spans="1:8" ht="18" customHeight="1" x14ac:dyDescent="0.3">
      <c r="A30" s="6"/>
      <c r="B30" s="702"/>
      <c r="C30" s="9"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636312</v>
      </c>
      <c r="E30" s="674"/>
      <c r="F30" s="675"/>
      <c r="G30" s="100" t="s">
        <v>370</v>
      </c>
      <c r="H30" s="114"/>
    </row>
    <row r="31" spans="1:8" ht="18" customHeight="1" x14ac:dyDescent="0.3">
      <c r="A31" s="6"/>
      <c r="B31" s="702" t="s">
        <v>5</v>
      </c>
      <c r="C31" s="9" t="s">
        <v>460</v>
      </c>
      <c r="D31" s="706" t="str">
        <f>+IF(AND(ISBLANK(Identifikace!D31),ISBLANK(Identifikace!N31)),"Vyplňte, prosím, údaje v listu Identifikace.","viz list Identifikace")</f>
        <v>viz list Identifikace</v>
      </c>
      <c r="E31" s="707"/>
      <c r="F31" s="708"/>
      <c r="G31" s="100" t="s">
        <v>370</v>
      </c>
      <c r="H31" s="114"/>
    </row>
    <row r="32" spans="1:8" ht="18" customHeight="1" x14ac:dyDescent="0.3">
      <c r="A32" s="6"/>
      <c r="B32" s="702"/>
      <c r="C32" s="9" t="s">
        <v>461</v>
      </c>
      <c r="D32" s="673" t="str">
        <f>+IF(AND(ISBLANK(Identifikace!F31),ISBLANK(Identifikace!P31)),"Vyplňte, prosím, údaje v listu Identifikace.","viz list Identifikace")</f>
        <v>viz list Identifikace</v>
      </c>
      <c r="E32" s="674"/>
      <c r="F32" s="675"/>
      <c r="G32" s="100" t="s">
        <v>370</v>
      </c>
      <c r="H32" s="114"/>
    </row>
    <row r="33" spans="1:9" ht="18" customHeight="1" x14ac:dyDescent="0.3">
      <c r="A33" s="6"/>
      <c r="B33" s="316" t="s">
        <v>6</v>
      </c>
      <c r="C33" s="9" t="s">
        <v>358</v>
      </c>
      <c r="D33" s="676" t="s">
        <v>448</v>
      </c>
      <c r="E33" s="677"/>
      <c r="F33" s="678"/>
      <c r="G33" s="100" t="s">
        <v>370</v>
      </c>
      <c r="H33" s="114"/>
    </row>
    <row r="34" spans="1:9" ht="18" customHeight="1" thickBot="1" x14ac:dyDescent="0.35">
      <c r="A34" s="6"/>
      <c r="B34" s="316" t="s">
        <v>7</v>
      </c>
      <c r="C34" s="9" t="s">
        <v>8</v>
      </c>
      <c r="D34" s="718"/>
      <c r="E34" s="719"/>
      <c r="F34" s="720"/>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Vyplňte, prosím, v listu Identifikace</v>
      </c>
      <c r="F37" s="418" t="str">
        <f>+IF(ISBLANK(Identifikace!S31),"Vyplňte, prosím, v listu Identifikace","viz list Identifikace")</f>
        <v>viz list Identifikace</v>
      </c>
      <c r="G37" s="100" t="s">
        <v>370</v>
      </c>
      <c r="H37" s="114"/>
    </row>
    <row r="38" spans="1:9" ht="24" customHeight="1" x14ac:dyDescent="0.3">
      <c r="A38" s="6"/>
      <c r="B38" s="316" t="s">
        <v>13</v>
      </c>
      <c r="C38" s="701" t="s">
        <v>14</v>
      </c>
      <c r="D38" s="701"/>
      <c r="E38" s="546"/>
      <c r="F38" s="547"/>
      <c r="G38" s="100" t="s">
        <v>370</v>
      </c>
      <c r="H38" s="114"/>
    </row>
    <row r="39" spans="1:9" ht="24" customHeight="1" x14ac:dyDescent="0.3">
      <c r="A39" s="6"/>
      <c r="B39" s="316" t="s">
        <v>15</v>
      </c>
      <c r="C39" s="701" t="s">
        <v>16</v>
      </c>
      <c r="D39" s="701"/>
      <c r="E39" s="443"/>
      <c r="F39" s="385"/>
      <c r="G39" s="100" t="s">
        <v>370</v>
      </c>
      <c r="H39" s="114"/>
    </row>
    <row r="40" spans="1:9" ht="24" customHeight="1" thickBot="1" x14ac:dyDescent="0.35">
      <c r="A40" s="6"/>
      <c r="B40" s="316" t="s">
        <v>17</v>
      </c>
      <c r="C40" s="701" t="s">
        <v>592</v>
      </c>
      <c r="D40" s="701"/>
      <c r="E40" s="548"/>
      <c r="F40" s="549"/>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694" t="s">
        <v>0</v>
      </c>
      <c r="C42" s="694"/>
      <c r="D42" s="694"/>
      <c r="E42" s="694"/>
      <c r="F42" s="694"/>
      <c r="G42" s="97"/>
      <c r="H42" s="114"/>
    </row>
    <row r="43" spans="1:9" ht="16.350000000000001" customHeight="1" x14ac:dyDescent="0.3">
      <c r="A43" s="6"/>
      <c r="B43" s="712" t="s">
        <v>19</v>
      </c>
      <c r="C43" s="714" t="s">
        <v>20</v>
      </c>
      <c r="D43" s="716" t="s">
        <v>353</v>
      </c>
      <c r="E43" s="578" t="s">
        <v>9</v>
      </c>
      <c r="F43" s="575" t="s">
        <v>10</v>
      </c>
      <c r="G43" s="97"/>
      <c r="H43" s="114"/>
    </row>
    <row r="44" spans="1:9" ht="16.350000000000001" customHeight="1" x14ac:dyDescent="0.3">
      <c r="A44" s="6"/>
      <c r="B44" s="713"/>
      <c r="C44" s="715"/>
      <c r="D44" s="717"/>
      <c r="E44" s="318" t="s">
        <v>596</v>
      </c>
      <c r="F44" s="59" t="s">
        <v>596</v>
      </c>
      <c r="G44" s="97"/>
      <c r="H44" s="114"/>
    </row>
    <row r="45" spans="1:9" ht="16.350000000000001" customHeight="1" x14ac:dyDescent="0.3">
      <c r="A45" s="6"/>
      <c r="B45" s="713"/>
      <c r="C45" s="715"/>
      <c r="D45" s="717"/>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9"/>
      <c r="F48" s="370"/>
      <c r="G48" s="100" t="s">
        <v>370</v>
      </c>
      <c r="H48" s="114"/>
    </row>
    <row r="49" spans="1:8" ht="16.350000000000001" customHeight="1" x14ac:dyDescent="0.3">
      <c r="A49" s="6"/>
      <c r="B49" s="30" t="s">
        <v>179</v>
      </c>
      <c r="C49" s="31" t="s">
        <v>27</v>
      </c>
      <c r="D49" s="320" t="s">
        <v>25</v>
      </c>
      <c r="E49" s="369"/>
      <c r="F49" s="370"/>
      <c r="G49" s="100" t="s">
        <v>370</v>
      </c>
      <c r="H49" s="114"/>
    </row>
    <row r="50" spans="1:8" ht="16.350000000000001" customHeight="1" x14ac:dyDescent="0.3">
      <c r="A50" s="6"/>
      <c r="B50" s="30" t="s">
        <v>180</v>
      </c>
      <c r="C50" s="31" t="s">
        <v>28</v>
      </c>
      <c r="D50" s="320" t="s">
        <v>25</v>
      </c>
      <c r="E50" s="369"/>
      <c r="F50" s="370"/>
      <c r="G50" s="100" t="s">
        <v>370</v>
      </c>
      <c r="H50" s="114"/>
    </row>
    <row r="51" spans="1:8" ht="16.350000000000001" customHeight="1" thickBot="1" x14ac:dyDescent="0.35">
      <c r="A51" s="6"/>
      <c r="B51" s="32" t="s">
        <v>181</v>
      </c>
      <c r="C51" s="33" t="s">
        <v>29</v>
      </c>
      <c r="D51" s="321" t="s">
        <v>25</v>
      </c>
      <c r="E51" s="371"/>
      <c r="F51" s="372"/>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9"/>
      <c r="F53" s="370"/>
      <c r="G53" s="100" t="s">
        <v>370</v>
      </c>
      <c r="H53" s="114"/>
    </row>
    <row r="54" spans="1:8" ht="16.350000000000001" customHeight="1" thickBot="1" x14ac:dyDescent="0.35">
      <c r="A54" s="6"/>
      <c r="B54" s="32" t="s">
        <v>183</v>
      </c>
      <c r="C54" s="33" t="s">
        <v>33</v>
      </c>
      <c r="D54" s="321" t="s">
        <v>25</v>
      </c>
      <c r="E54" s="371"/>
      <c r="F54" s="372"/>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9"/>
      <c r="F56" s="370"/>
      <c r="G56" s="100" t="s">
        <v>370</v>
      </c>
      <c r="H56" s="114"/>
    </row>
    <row r="57" spans="1:8" ht="16.350000000000001" customHeight="1" thickBot="1" x14ac:dyDescent="0.35">
      <c r="A57" s="6"/>
      <c r="B57" s="32" t="s">
        <v>185</v>
      </c>
      <c r="C57" s="33" t="s">
        <v>37</v>
      </c>
      <c r="D57" s="321" t="s">
        <v>25</v>
      </c>
      <c r="E57" s="371"/>
      <c r="F57" s="372"/>
      <c r="G57" s="100" t="s">
        <v>370</v>
      </c>
      <c r="H57" s="114"/>
    </row>
    <row r="58" spans="1:8" ht="16.350000000000001" customHeight="1" x14ac:dyDescent="0.3">
      <c r="A58" s="6"/>
      <c r="B58" s="28" t="s">
        <v>38</v>
      </c>
      <c r="C58" s="29" t="s">
        <v>39</v>
      </c>
      <c r="D58" s="319" t="s">
        <v>25</v>
      </c>
      <c r="E58" s="22">
        <f>+E59+E60+E61+SUMIF(E62,"&gt;=0",E62)</f>
        <v>0</v>
      </c>
      <c r="F58" s="23">
        <f>+F59+F60+F61+SUMIF(F62,"&gt;=0",F62)</f>
        <v>0</v>
      </c>
      <c r="G58" s="100" t="s">
        <v>370</v>
      </c>
      <c r="H58" s="114"/>
    </row>
    <row r="59" spans="1:8" ht="16.350000000000001" customHeight="1" x14ac:dyDescent="0.3">
      <c r="A59" s="6"/>
      <c r="B59" s="30" t="s">
        <v>186</v>
      </c>
      <c r="C59" s="34" t="s">
        <v>149</v>
      </c>
      <c r="D59" s="320" t="s">
        <v>25</v>
      </c>
      <c r="E59" s="369"/>
      <c r="F59" s="370"/>
      <c r="G59" s="100" t="s">
        <v>370</v>
      </c>
      <c r="H59" s="114"/>
    </row>
    <row r="60" spans="1:8" ht="16.350000000000001" customHeight="1" x14ac:dyDescent="0.3">
      <c r="A60" s="6"/>
      <c r="B60" s="30" t="s">
        <v>187</v>
      </c>
      <c r="C60" s="34" t="s">
        <v>40</v>
      </c>
      <c r="D60" s="320" t="s">
        <v>25</v>
      </c>
      <c r="E60" s="369"/>
      <c r="F60" s="370"/>
      <c r="G60" s="100" t="s">
        <v>370</v>
      </c>
      <c r="H60" s="114"/>
    </row>
    <row r="61" spans="1:8" ht="16.350000000000001" customHeight="1" x14ac:dyDescent="0.3">
      <c r="A61" s="6"/>
      <c r="B61" s="30" t="s">
        <v>188</v>
      </c>
      <c r="C61" s="31" t="s">
        <v>41</v>
      </c>
      <c r="D61" s="320" t="s">
        <v>25</v>
      </c>
      <c r="E61" s="369"/>
      <c r="F61" s="370"/>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9"/>
      <c r="F64" s="370"/>
      <c r="G64" s="100" t="s">
        <v>370</v>
      </c>
      <c r="H64" s="114"/>
    </row>
    <row r="65" spans="1:8" ht="16.350000000000001" customHeight="1" x14ac:dyDescent="0.3">
      <c r="A65" s="6"/>
      <c r="B65" s="30" t="s">
        <v>191</v>
      </c>
      <c r="C65" s="31" t="s">
        <v>45</v>
      </c>
      <c r="D65" s="320" t="s">
        <v>25</v>
      </c>
      <c r="E65" s="369"/>
      <c r="F65" s="370"/>
      <c r="G65" s="100" t="s">
        <v>370</v>
      </c>
      <c r="H65" s="114"/>
    </row>
    <row r="66" spans="1:8" ht="16.350000000000001" customHeight="1" thickBot="1" x14ac:dyDescent="0.35">
      <c r="A66" s="6"/>
      <c r="B66" s="32" t="s">
        <v>192</v>
      </c>
      <c r="C66" s="33" t="s">
        <v>46</v>
      </c>
      <c r="D66" s="321" t="s">
        <v>25</v>
      </c>
      <c r="E66" s="371"/>
      <c r="F66" s="372"/>
      <c r="G66" s="100" t="s">
        <v>370</v>
      </c>
      <c r="H66" s="114"/>
    </row>
    <row r="67" spans="1:8" ht="16.350000000000001" customHeight="1" x14ac:dyDescent="0.3">
      <c r="A67" s="6"/>
      <c r="B67" s="35" t="s">
        <v>47</v>
      </c>
      <c r="C67" s="9" t="s">
        <v>48</v>
      </c>
      <c r="D67" s="322" t="s">
        <v>25</v>
      </c>
      <c r="E67" s="373"/>
      <c r="F67" s="374"/>
      <c r="G67" s="100" t="s">
        <v>370</v>
      </c>
      <c r="H67" s="114"/>
    </row>
    <row r="68" spans="1:8" ht="16.350000000000001" customHeight="1" x14ac:dyDescent="0.3">
      <c r="A68" s="6"/>
      <c r="B68" s="35" t="s">
        <v>49</v>
      </c>
      <c r="C68" s="9" t="s">
        <v>50</v>
      </c>
      <c r="D68" s="322" t="s">
        <v>25</v>
      </c>
      <c r="E68" s="375"/>
      <c r="F68" s="376"/>
      <c r="G68" s="100" t="s">
        <v>370</v>
      </c>
      <c r="H68" s="114"/>
    </row>
    <row r="69" spans="1:8" ht="16.350000000000001" customHeight="1" thickBot="1" x14ac:dyDescent="0.35">
      <c r="A69" s="6"/>
      <c r="B69" s="116" t="s">
        <v>51</v>
      </c>
      <c r="C69" s="36" t="s">
        <v>52</v>
      </c>
      <c r="D69" s="323" t="s">
        <v>25</v>
      </c>
      <c r="E69" s="377"/>
      <c r="F69" s="378"/>
      <c r="G69" s="100" t="s">
        <v>370</v>
      </c>
      <c r="H69" s="114"/>
    </row>
    <row r="70" spans="1:8" ht="16.350000000000001" customHeight="1" x14ac:dyDescent="0.3">
      <c r="A70" s="6"/>
      <c r="B70" s="35" t="s">
        <v>53</v>
      </c>
      <c r="C70" s="37" t="s">
        <v>54</v>
      </c>
      <c r="D70" s="324" t="s">
        <v>25</v>
      </c>
      <c r="E70" s="373"/>
      <c r="F70" s="374"/>
      <c r="G70" s="100" t="s">
        <v>370</v>
      </c>
      <c r="H70" s="114"/>
    </row>
    <row r="71" spans="1:8" ht="16.350000000000001" customHeight="1" thickBot="1" x14ac:dyDescent="0.35">
      <c r="A71" s="6"/>
      <c r="B71" s="32" t="s">
        <v>195</v>
      </c>
      <c r="C71" s="33" t="s">
        <v>55</v>
      </c>
      <c r="D71" s="321" t="s">
        <v>25</v>
      </c>
      <c r="E71" s="371"/>
      <c r="F71" s="372"/>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c r="G77" s="100" t="s">
        <v>370</v>
      </c>
      <c r="H77" s="109"/>
    </row>
    <row r="78" spans="1:8" ht="16.350000000000001" customHeight="1" x14ac:dyDescent="0.3">
      <c r="A78" s="6"/>
      <c r="B78" s="44" t="s">
        <v>66</v>
      </c>
      <c r="C78" s="47" t="s">
        <v>67</v>
      </c>
      <c r="D78" s="46" t="s">
        <v>207</v>
      </c>
      <c r="E78" s="368" t="s">
        <v>198</v>
      </c>
      <c r="F78" s="370"/>
      <c r="G78" s="100" t="s">
        <v>370</v>
      </c>
      <c r="H78" s="114"/>
    </row>
    <row r="79" spans="1:8" ht="16.350000000000001" customHeight="1" x14ac:dyDescent="0.3">
      <c r="A79" s="6"/>
      <c r="B79" s="44" t="s">
        <v>68</v>
      </c>
      <c r="C79" s="45" t="s">
        <v>69</v>
      </c>
      <c r="D79" s="46" t="s">
        <v>207</v>
      </c>
      <c r="E79" s="368" t="s">
        <v>198</v>
      </c>
      <c r="F79" s="370"/>
      <c r="G79" s="100" t="s">
        <v>370</v>
      </c>
      <c r="H79" s="109"/>
    </row>
    <row r="80" spans="1:8" ht="16.350000000000001" customHeight="1" x14ac:dyDescent="0.3">
      <c r="A80" s="6"/>
      <c r="B80" s="44" t="s">
        <v>70</v>
      </c>
      <c r="C80" s="45" t="s">
        <v>71</v>
      </c>
      <c r="D80" s="46" t="s">
        <v>207</v>
      </c>
      <c r="E80" s="368" t="s">
        <v>198</v>
      </c>
      <c r="F80" s="370"/>
      <c r="G80" s="100" t="s">
        <v>370</v>
      </c>
      <c r="H80" s="114"/>
    </row>
    <row r="81" spans="1:8" ht="16.350000000000001" customHeight="1" x14ac:dyDescent="0.3">
      <c r="A81" s="6"/>
      <c r="B81" s="44" t="s">
        <v>72</v>
      </c>
      <c r="C81" s="45" t="s">
        <v>73</v>
      </c>
      <c r="D81" s="46" t="s">
        <v>207</v>
      </c>
      <c r="E81" s="375"/>
      <c r="F81" s="370"/>
      <c r="G81" s="100" t="s">
        <v>370</v>
      </c>
      <c r="H81" s="109"/>
    </row>
    <row r="82" spans="1:8" ht="16.350000000000001" customHeight="1" x14ac:dyDescent="0.3">
      <c r="A82" s="6"/>
      <c r="B82" s="44" t="s">
        <v>74</v>
      </c>
      <c r="C82" s="45" t="s">
        <v>75</v>
      </c>
      <c r="D82" s="46" t="s">
        <v>207</v>
      </c>
      <c r="E82" s="375"/>
      <c r="F82" s="370"/>
      <c r="G82" s="100" t="s">
        <v>370</v>
      </c>
      <c r="H82" s="114"/>
    </row>
    <row r="83" spans="1:8" ht="16.350000000000001" customHeight="1" thickBot="1" x14ac:dyDescent="0.35">
      <c r="A83" s="6"/>
      <c r="B83" s="605" t="s">
        <v>554</v>
      </c>
      <c r="C83" s="66" t="s">
        <v>527</v>
      </c>
      <c r="D83" s="303" t="s">
        <v>593</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691" t="s">
        <v>77</v>
      </c>
      <c r="C93" s="692"/>
      <c r="D93" s="692"/>
      <c r="E93" s="692"/>
      <c r="F93" s="693"/>
      <c r="G93" s="99"/>
      <c r="H93" s="535"/>
    </row>
    <row r="94" spans="1:8" ht="16.350000000000001" customHeight="1" x14ac:dyDescent="0.3">
      <c r="A94" s="6"/>
      <c r="B94" s="724"/>
      <c r="C94" s="714" t="s">
        <v>78</v>
      </c>
      <c r="D94" s="726" t="s">
        <v>79</v>
      </c>
      <c r="E94" s="576" t="s">
        <v>9</v>
      </c>
      <c r="F94" s="577" t="s">
        <v>10</v>
      </c>
      <c r="G94" s="690"/>
      <c r="H94" s="114"/>
    </row>
    <row r="95" spans="1:8" ht="16.350000000000001" customHeight="1" x14ac:dyDescent="0.3">
      <c r="A95" s="6"/>
      <c r="B95" s="725"/>
      <c r="C95" s="715"/>
      <c r="D95" s="727"/>
      <c r="E95" s="317" t="s">
        <v>21</v>
      </c>
      <c r="F95" s="24" t="s">
        <v>21</v>
      </c>
      <c r="G95" s="690"/>
      <c r="H95" s="114"/>
    </row>
    <row r="96" spans="1:8" ht="16.350000000000001" customHeight="1" thickBot="1" x14ac:dyDescent="0.35">
      <c r="A96" s="6"/>
      <c r="B96" s="76">
        <v>1</v>
      </c>
      <c r="C96" s="53">
        <v>2</v>
      </c>
      <c r="D96" s="53" t="s">
        <v>22</v>
      </c>
      <c r="E96" s="81" t="s">
        <v>81</v>
      </c>
      <c r="F96" s="82" t="s">
        <v>82</v>
      </c>
      <c r="G96" s="690"/>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9"/>
      <c r="F102" s="370"/>
      <c r="G102" s="100" t="s">
        <v>370</v>
      </c>
      <c r="H102" s="114"/>
    </row>
    <row r="103" spans="1:8" ht="28.5" x14ac:dyDescent="0.3">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9"/>
      <c r="F109" s="390"/>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691" t="s">
        <v>112</v>
      </c>
      <c r="C113" s="692"/>
      <c r="D113" s="692"/>
      <c r="E113" s="692"/>
      <c r="F113" s="693"/>
      <c r="G113" s="97"/>
      <c r="H113" s="114"/>
    </row>
    <row r="114" spans="1:8" ht="16.350000000000001" customHeight="1" x14ac:dyDescent="0.3">
      <c r="A114" s="6"/>
      <c r="B114" s="728" t="s">
        <v>19</v>
      </c>
      <c r="C114" s="726" t="s">
        <v>113</v>
      </c>
      <c r="D114" s="726" t="s">
        <v>197</v>
      </c>
      <c r="E114" s="578" t="s">
        <v>9</v>
      </c>
      <c r="F114" s="575" t="s">
        <v>10</v>
      </c>
      <c r="G114" s="97"/>
      <c r="H114" s="114"/>
    </row>
    <row r="115" spans="1:8" ht="29.25" thickBot="1" x14ac:dyDescent="0.35">
      <c r="A115" s="6"/>
      <c r="B115" s="729"/>
      <c r="C115" s="730"/>
      <c r="D115" s="730"/>
      <c r="E115" s="606" t="s">
        <v>599</v>
      </c>
      <c r="F115" s="607" t="s">
        <v>599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48" t="s">
        <v>430</v>
      </c>
      <c r="C132" s="692"/>
      <c r="D132" s="692"/>
      <c r="E132" s="692"/>
      <c r="F132" s="693"/>
      <c r="G132" s="99"/>
      <c r="H132" s="538"/>
    </row>
    <row r="133" spans="1:8" ht="16.350000000000001" customHeight="1" x14ac:dyDescent="0.3">
      <c r="A133" s="6"/>
      <c r="B133" s="725"/>
      <c r="C133" s="715" t="s">
        <v>78</v>
      </c>
      <c r="D133" s="715" t="s">
        <v>79</v>
      </c>
      <c r="E133" s="579" t="s">
        <v>9</v>
      </c>
      <c r="F133" s="580" t="s">
        <v>10</v>
      </c>
      <c r="G133" s="731"/>
      <c r="H133" s="114"/>
    </row>
    <row r="134" spans="1:8" ht="16.350000000000001" customHeight="1" x14ac:dyDescent="0.3">
      <c r="A134" s="6"/>
      <c r="B134" s="725"/>
      <c r="C134" s="715"/>
      <c r="D134" s="715"/>
      <c r="E134" s="317" t="s">
        <v>21</v>
      </c>
      <c r="F134" s="24" t="s">
        <v>21</v>
      </c>
      <c r="G134" s="731"/>
      <c r="H134" s="114"/>
    </row>
    <row r="135" spans="1:8" ht="16.350000000000001" customHeight="1" thickBot="1" x14ac:dyDescent="0.35">
      <c r="A135" s="6"/>
      <c r="B135" s="91">
        <v>1</v>
      </c>
      <c r="C135" s="81">
        <v>2</v>
      </c>
      <c r="D135" s="81" t="s">
        <v>22</v>
      </c>
      <c r="E135" s="81">
        <v>3</v>
      </c>
      <c r="F135" s="82">
        <v>4</v>
      </c>
      <c r="G135" s="731"/>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732" t="s">
        <v>494</v>
      </c>
      <c r="D143" s="733"/>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571</v>
      </c>
      <c r="C146" s="19"/>
      <c r="D146" s="19"/>
      <c r="E146" s="19"/>
      <c r="F146" s="80"/>
      <c r="G146" s="97"/>
      <c r="H146" s="114"/>
    </row>
    <row r="147" spans="1:8" ht="55.5" customHeight="1" thickBot="1" x14ac:dyDescent="0.4">
      <c r="A147" s="6"/>
      <c r="B147" s="721" t="s">
        <v>595</v>
      </c>
      <c r="C147" s="722"/>
      <c r="D147" s="722"/>
      <c r="E147" s="722"/>
      <c r="F147" s="723"/>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40" t="s">
        <v>19</v>
      </c>
      <c r="C149" s="716" t="s">
        <v>20</v>
      </c>
      <c r="D149" s="742" t="s">
        <v>79</v>
      </c>
      <c r="E149" s="578" t="s">
        <v>9</v>
      </c>
      <c r="F149" s="575" t="s">
        <v>10</v>
      </c>
      <c r="G149" s="97"/>
      <c r="H149" s="114"/>
    </row>
    <row r="150" spans="1:8" ht="16.350000000000001" customHeight="1" x14ac:dyDescent="0.3">
      <c r="A150" s="6"/>
      <c r="B150" s="741"/>
      <c r="C150" s="717"/>
      <c r="D150" s="743"/>
      <c r="E150" s="318" t="s">
        <v>596</v>
      </c>
      <c r="F150" s="59" t="s">
        <v>596</v>
      </c>
      <c r="G150" s="97"/>
      <c r="H150" s="114"/>
    </row>
    <row r="151" spans="1:8" ht="16.350000000000001" customHeight="1" x14ac:dyDescent="0.3">
      <c r="A151" s="6"/>
      <c r="B151" s="741"/>
      <c r="C151" s="717"/>
      <c r="D151" s="74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45" t="s">
        <v>428</v>
      </c>
      <c r="C153" s="746"/>
      <c r="D153" s="746"/>
      <c r="E153" s="746"/>
      <c r="F153" s="747"/>
      <c r="G153" s="101"/>
      <c r="H153" s="114"/>
    </row>
    <row r="154" spans="1:8" ht="28.5" x14ac:dyDescent="0.3">
      <c r="A154" s="596"/>
      <c r="B154" s="608" t="s">
        <v>530</v>
      </c>
      <c r="C154" s="60" t="s">
        <v>368</v>
      </c>
      <c r="D154" s="299" t="s">
        <v>25</v>
      </c>
      <c r="E154" s="373"/>
      <c r="F154" s="374"/>
      <c r="G154" s="100" t="s">
        <v>370</v>
      </c>
      <c r="H154" s="114"/>
    </row>
    <row r="155" spans="1:8" ht="16.5" x14ac:dyDescent="0.3">
      <c r="A155" s="596"/>
      <c r="B155" s="609" t="s">
        <v>535</v>
      </c>
      <c r="C155" s="61" t="s">
        <v>209</v>
      </c>
      <c r="D155" s="300" t="s">
        <v>198</v>
      </c>
      <c r="E155" s="301">
        <v>4.8999999999999998E-3</v>
      </c>
      <c r="F155" s="73">
        <v>4.8999999999999998E-3</v>
      </c>
      <c r="G155" s="100" t="s">
        <v>370</v>
      </c>
      <c r="H155" s="114"/>
    </row>
    <row r="156" spans="1:8" ht="16.5" x14ac:dyDescent="0.3">
      <c r="A156" s="596"/>
      <c r="B156" s="609" t="s">
        <v>536</v>
      </c>
      <c r="C156" s="62" t="s">
        <v>216</v>
      </c>
      <c r="D156" s="300" t="s">
        <v>25</v>
      </c>
      <c r="E156" s="296" t="str">
        <f>IF(ISBLANK(E154),"  ",E154*E155)</f>
        <v xml:space="preserve">  </v>
      </c>
      <c r="F156" s="67" t="str">
        <f>IF(ISBLANK(F154),"  ",F154*F155)</f>
        <v xml:space="preserve">  </v>
      </c>
      <c r="G156" s="100" t="s">
        <v>370</v>
      </c>
      <c r="H156" s="114"/>
    </row>
    <row r="157" spans="1:8" ht="29.25" x14ac:dyDescent="0.3">
      <c r="A157" s="596"/>
      <c r="B157" s="609" t="s">
        <v>531</v>
      </c>
      <c r="C157" s="63" t="s">
        <v>369</v>
      </c>
      <c r="D157" s="300" t="s">
        <v>25</v>
      </c>
      <c r="E157" s="375"/>
      <c r="F157" s="376"/>
      <c r="G157" s="100" t="s">
        <v>370</v>
      </c>
      <c r="H157" s="114"/>
    </row>
    <row r="158" spans="1:8" ht="16.5" x14ac:dyDescent="0.3">
      <c r="A158" s="596"/>
      <c r="B158" s="609" t="s">
        <v>537</v>
      </c>
      <c r="C158" s="62" t="s">
        <v>212</v>
      </c>
      <c r="D158" s="300" t="s">
        <v>198</v>
      </c>
      <c r="E158" s="301">
        <v>9.1999999999999998E-3</v>
      </c>
      <c r="F158" s="73">
        <v>9.1999999999999998E-3</v>
      </c>
      <c r="G158" s="100" t="s">
        <v>370</v>
      </c>
      <c r="H158" s="114"/>
    </row>
    <row r="159" spans="1:8" ht="16.5" x14ac:dyDescent="0.3">
      <c r="A159" s="596"/>
      <c r="B159" s="609" t="s">
        <v>538</v>
      </c>
      <c r="C159" s="62" t="s">
        <v>215</v>
      </c>
      <c r="D159" s="300" t="s">
        <v>25</v>
      </c>
      <c r="E159" s="296" t="str">
        <f>IF(ISBLANK(E157),"  ",E157*E158)</f>
        <v xml:space="preserve">  </v>
      </c>
      <c r="F159" s="67" t="str">
        <f>IF(ISBLANK(F157),"  ",F157*F158)</f>
        <v xml:space="preserve">  </v>
      </c>
      <c r="G159" s="100" t="s">
        <v>370</v>
      </c>
      <c r="H159" s="114"/>
    </row>
    <row r="160" spans="1:8" ht="42.75" x14ac:dyDescent="0.3">
      <c r="A160" s="596"/>
      <c r="B160" s="609" t="s">
        <v>532</v>
      </c>
      <c r="C160" s="62" t="s">
        <v>210</v>
      </c>
      <c r="D160" s="300" t="s">
        <v>25</v>
      </c>
      <c r="E160" s="382"/>
      <c r="F160" s="383"/>
      <c r="G160" s="100" t="s">
        <v>370</v>
      </c>
      <c r="H160" s="109"/>
    </row>
    <row r="161" spans="1:8" ht="42.75" x14ac:dyDescent="0.3">
      <c r="A161" s="596"/>
      <c r="B161" s="609" t="s">
        <v>533</v>
      </c>
      <c r="C161" s="62" t="s">
        <v>211</v>
      </c>
      <c r="D161" s="300" t="s">
        <v>25</v>
      </c>
      <c r="E161" s="382"/>
      <c r="F161" s="383"/>
      <c r="G161" s="100" t="s">
        <v>370</v>
      </c>
      <c r="H161" s="114"/>
    </row>
    <row r="162" spans="1:8" ht="16.5" x14ac:dyDescent="0.3">
      <c r="A162" s="596"/>
      <c r="B162" s="609" t="s">
        <v>539</v>
      </c>
      <c r="C162" s="62" t="s">
        <v>213</v>
      </c>
      <c r="D162" s="300" t="s">
        <v>25</v>
      </c>
      <c r="E162" s="302">
        <v>7.0000000000000007E-2</v>
      </c>
      <c r="F162" s="72">
        <v>7.0000000000000007E-2</v>
      </c>
      <c r="G162" s="100" t="s">
        <v>370</v>
      </c>
      <c r="H162" s="114"/>
    </row>
    <row r="163" spans="1:8" ht="16.5" x14ac:dyDescent="0.3">
      <c r="A163" s="596"/>
      <c r="B163" s="609" t="s">
        <v>540</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37" t="s">
        <v>200</v>
      </c>
      <c r="C165" s="738"/>
      <c r="D165" s="738"/>
      <c r="E165" s="738"/>
      <c r="F165" s="739"/>
      <c r="G165" s="101"/>
      <c r="H165" s="114"/>
    </row>
    <row r="166" spans="1:8" ht="30" x14ac:dyDescent="0.3">
      <c r="A166" s="596"/>
      <c r="B166" s="611" t="s">
        <v>541</v>
      </c>
      <c r="C166" s="60" t="s">
        <v>597</v>
      </c>
      <c r="D166" s="43" t="s">
        <v>367</v>
      </c>
      <c r="E166" s="373"/>
      <c r="F166" s="374"/>
      <c r="G166" s="100" t="s">
        <v>370</v>
      </c>
      <c r="H166" s="114"/>
    </row>
    <row r="167" spans="1:8" ht="16.5" x14ac:dyDescent="0.3">
      <c r="A167" s="596"/>
      <c r="B167" s="612" t="s">
        <v>542</v>
      </c>
      <c r="C167" s="62" t="s">
        <v>217</v>
      </c>
      <c r="D167" s="330" t="s">
        <v>198</v>
      </c>
      <c r="E167" s="586">
        <v>1.07</v>
      </c>
      <c r="F167" s="587">
        <v>1.07</v>
      </c>
      <c r="G167" s="100" t="s">
        <v>370</v>
      </c>
      <c r="H167" s="114"/>
    </row>
    <row r="168" spans="1:8" ht="29.25" thickBot="1" x14ac:dyDescent="0.3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37" t="s">
        <v>511</v>
      </c>
      <c r="C169" s="738"/>
      <c r="D169" s="738"/>
      <c r="E169" s="738"/>
      <c r="F169" s="739"/>
      <c r="G169" s="97"/>
      <c r="H169" s="114"/>
    </row>
    <row r="170" spans="1:8" ht="16.350000000000001" customHeight="1" x14ac:dyDescent="0.3">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572</v>
      </c>
      <c r="C174" s="19"/>
      <c r="D174" s="19"/>
      <c r="E174" s="19"/>
      <c r="F174" s="19"/>
      <c r="G174" s="97"/>
      <c r="H174" s="114"/>
    </row>
    <row r="175" spans="1:8" ht="42.75" customHeight="1" thickBot="1" x14ac:dyDescent="0.35">
      <c r="A175" s="6"/>
      <c r="B175" s="749" t="s">
        <v>424</v>
      </c>
      <c r="C175" s="750"/>
      <c r="D175" s="750"/>
      <c r="E175" s="750"/>
      <c r="F175" s="751"/>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52" t="s">
        <v>19</v>
      </c>
      <c r="C177" s="742" t="s">
        <v>20</v>
      </c>
      <c r="D177" s="742" t="s">
        <v>79</v>
      </c>
      <c r="E177" s="578" t="s">
        <v>9</v>
      </c>
      <c r="F177" s="575" t="s">
        <v>10</v>
      </c>
      <c r="G177" s="97"/>
      <c r="H177" s="114"/>
    </row>
    <row r="178" spans="1:8" ht="16.350000000000001" customHeight="1" x14ac:dyDescent="0.3">
      <c r="A178" s="6"/>
      <c r="B178" s="753"/>
      <c r="C178" s="743"/>
      <c r="D178" s="743"/>
      <c r="E178" s="318" t="s">
        <v>596</v>
      </c>
      <c r="F178" s="59" t="s">
        <v>596</v>
      </c>
      <c r="G178" s="97"/>
      <c r="H178" s="114"/>
    </row>
    <row r="179" spans="1:8" ht="16.350000000000001" customHeight="1" x14ac:dyDescent="0.3">
      <c r="A179" s="6"/>
      <c r="B179" s="754"/>
      <c r="C179" s="744"/>
      <c r="D179" s="74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45" t="s">
        <v>220</v>
      </c>
      <c r="C181" s="746"/>
      <c r="D181" s="746"/>
      <c r="E181" s="746"/>
      <c r="F181" s="747"/>
      <c r="G181" s="97"/>
      <c r="H181" s="114"/>
    </row>
    <row r="182" spans="1:8" ht="28.5" x14ac:dyDescent="0.3">
      <c r="A182" s="596"/>
      <c r="B182" s="608" t="s">
        <v>545</v>
      </c>
      <c r="C182" s="292" t="s">
        <v>201</v>
      </c>
      <c r="D182" s="326" t="s">
        <v>25</v>
      </c>
      <c r="E182" s="373"/>
      <c r="F182" s="374"/>
      <c r="G182" s="100" t="s">
        <v>370</v>
      </c>
      <c r="H182" s="114"/>
    </row>
    <row r="183" spans="1:8" ht="16.5" x14ac:dyDescent="0.3">
      <c r="A183" s="596"/>
      <c r="B183" s="609" t="s">
        <v>546</v>
      </c>
      <c r="C183" s="293" t="s">
        <v>212</v>
      </c>
      <c r="D183" s="70" t="s">
        <v>198</v>
      </c>
      <c r="E183" s="306">
        <v>9.1999999999999998E-3</v>
      </c>
      <c r="F183" s="71">
        <v>9.1999999999999998E-3</v>
      </c>
      <c r="G183" s="100" t="s">
        <v>370</v>
      </c>
      <c r="H183" s="114"/>
    </row>
    <row r="184" spans="1:8" ht="16.5" x14ac:dyDescent="0.3">
      <c r="A184" s="596"/>
      <c r="B184" s="609" t="s">
        <v>547</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548</v>
      </c>
      <c r="C185" s="293" t="s">
        <v>221</v>
      </c>
      <c r="D185" s="70" t="s">
        <v>25</v>
      </c>
      <c r="E185" s="443"/>
      <c r="F185" s="385"/>
      <c r="G185" s="100" t="s">
        <v>370</v>
      </c>
      <c r="H185" s="114"/>
    </row>
    <row r="186" spans="1:8" ht="29.25" thickBot="1" x14ac:dyDescent="0.3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737" t="s">
        <v>223</v>
      </c>
      <c r="C187" s="738"/>
      <c r="D187" s="738"/>
      <c r="E187" s="738"/>
      <c r="F187" s="739"/>
      <c r="G187" s="103"/>
      <c r="H187" s="114"/>
    </row>
    <row r="188" spans="1:8" ht="30" x14ac:dyDescent="0.3">
      <c r="A188" s="596"/>
      <c r="B188" s="608" t="s">
        <v>550</v>
      </c>
      <c r="C188" s="60" t="s">
        <v>598</v>
      </c>
      <c r="D188" s="43" t="s">
        <v>367</v>
      </c>
      <c r="E188" s="551"/>
      <c r="F188" s="552"/>
      <c r="G188" s="100" t="s">
        <v>370</v>
      </c>
      <c r="H188" s="114"/>
    </row>
    <row r="189" spans="1:8" ht="16.5" x14ac:dyDescent="0.3">
      <c r="A189" s="596"/>
      <c r="B189" s="609" t="s">
        <v>551</v>
      </c>
      <c r="C189" s="62" t="s">
        <v>217</v>
      </c>
      <c r="D189" s="305" t="s">
        <v>198</v>
      </c>
      <c r="E189" s="588">
        <v>1.07</v>
      </c>
      <c r="F189" s="589">
        <v>1.07</v>
      </c>
      <c r="G189" s="100" t="s">
        <v>370</v>
      </c>
      <c r="H189" s="114"/>
    </row>
    <row r="190" spans="1:8" ht="29.25" thickBot="1" x14ac:dyDescent="0.3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37" t="s">
        <v>512</v>
      </c>
      <c r="C191" s="738"/>
      <c r="D191" s="738"/>
      <c r="E191" s="738"/>
      <c r="F191" s="739"/>
      <c r="G191" s="103"/>
      <c r="H191" s="114"/>
    </row>
    <row r="192" spans="1:8" ht="17.25" customHeight="1" x14ac:dyDescent="0.3">
      <c r="A192" s="596"/>
      <c r="B192" s="608" t="s">
        <v>553</v>
      </c>
      <c r="C192" s="60" t="s">
        <v>507</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55" t="s">
        <v>431</v>
      </c>
      <c r="C195" s="755"/>
      <c r="D195" s="759"/>
      <c r="E195" s="760"/>
      <c r="F195" s="761"/>
      <c r="G195" s="104"/>
      <c r="H195" s="334"/>
    </row>
    <row r="196" spans="1:8" s="4" customFormat="1" ht="16.350000000000001" customHeight="1" x14ac:dyDescent="0.3">
      <c r="A196" s="7"/>
      <c r="B196" s="755" t="s">
        <v>122</v>
      </c>
      <c r="C196" s="755"/>
      <c r="D196" s="762"/>
      <c r="E196" s="763"/>
      <c r="F196" s="764"/>
      <c r="G196" s="105"/>
      <c r="H196" s="334"/>
    </row>
    <row r="197" spans="1:8" s="4" customFormat="1" ht="16.350000000000001" customHeight="1" x14ac:dyDescent="0.3">
      <c r="A197" s="7"/>
      <c r="B197" s="755" t="s">
        <v>429</v>
      </c>
      <c r="C197" s="755"/>
      <c r="D197" s="765"/>
      <c r="E197" s="766"/>
      <c r="F197" s="767"/>
      <c r="G197" s="105"/>
      <c r="H197" s="334"/>
    </row>
    <row r="198" spans="1:8" s="4" customFormat="1" ht="16.350000000000001" customHeight="1" thickBot="1" x14ac:dyDescent="0.35">
      <c r="A198" s="7"/>
      <c r="B198" s="755" t="s">
        <v>123</v>
      </c>
      <c r="C198" s="755"/>
      <c r="D198" s="756"/>
      <c r="E198" s="757"/>
      <c r="F198" s="758"/>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682" t="s">
        <v>510</v>
      </c>
      <c r="C5" s="683"/>
      <c r="D5" s="683"/>
      <c r="E5" s="683"/>
      <c r="F5" s="684"/>
      <c r="G5" s="246"/>
      <c r="H5" s="161"/>
    </row>
    <row r="6" spans="1:256" ht="37.5" customHeight="1" x14ac:dyDescent="0.3">
      <c r="A6" s="119"/>
      <c r="B6" s="685" t="s">
        <v>525</v>
      </c>
      <c r="C6" s="686"/>
      <c r="D6" s="686"/>
      <c r="E6" s="686"/>
      <c r="F6" s="687"/>
      <c r="G6" s="124"/>
      <c r="H6" s="519"/>
      <c r="I6" s="5"/>
      <c r="J6" s="5"/>
      <c r="K6" s="5"/>
      <c r="L6" s="5"/>
      <c r="M6" s="5"/>
      <c r="N6" s="5"/>
      <c r="O6" s="5"/>
      <c r="P6" s="5"/>
      <c r="Q6" s="5"/>
      <c r="R6" s="5"/>
      <c r="S6" s="5"/>
    </row>
    <row r="7" spans="1:256" ht="17.25" x14ac:dyDescent="0.3">
      <c r="A7" s="119"/>
      <c r="B7" s="795" t="s">
        <v>493</v>
      </c>
      <c r="C7" s="796"/>
      <c r="D7" s="796"/>
      <c r="E7" s="796"/>
      <c r="F7" s="797"/>
      <c r="G7" s="123"/>
      <c r="H7" s="520"/>
      <c r="I7" s="5"/>
      <c r="J7" s="5"/>
      <c r="K7" s="5"/>
      <c r="L7" s="5"/>
      <c r="M7" s="5"/>
      <c r="N7" s="5"/>
      <c r="O7" s="5"/>
      <c r="P7" s="5"/>
      <c r="Q7" s="5"/>
      <c r="R7" s="5"/>
      <c r="S7" s="5"/>
    </row>
    <row r="8" spans="1:256" ht="17.25" x14ac:dyDescent="0.3">
      <c r="A8" s="119"/>
      <c r="B8" s="679" t="s">
        <v>520</v>
      </c>
      <c r="C8" s="680"/>
      <c r="D8" s="680"/>
      <c r="E8" s="680"/>
      <c r="F8" s="681"/>
      <c r="G8" s="123"/>
      <c r="H8" s="520"/>
      <c r="I8" s="5"/>
      <c r="J8" s="5"/>
      <c r="K8" s="5"/>
      <c r="L8" s="5"/>
      <c r="M8" s="5"/>
      <c r="N8" s="5"/>
      <c r="O8" s="5"/>
      <c r="P8" s="5"/>
      <c r="Q8" s="5"/>
      <c r="R8" s="5"/>
      <c r="S8" s="5"/>
    </row>
    <row r="9" spans="1:256" ht="17.25" x14ac:dyDescent="0.3">
      <c r="A9" s="119"/>
      <c r="B9" s="795" t="s">
        <v>361</v>
      </c>
      <c r="C9" s="796"/>
      <c r="D9" s="796"/>
      <c r="E9" s="796"/>
      <c r="F9" s="797"/>
      <c r="G9" s="123"/>
      <c r="H9" s="520"/>
      <c r="I9" s="5"/>
      <c r="J9" s="5"/>
      <c r="K9" s="5"/>
      <c r="L9" s="5"/>
      <c r="M9" s="5"/>
      <c r="N9" s="5"/>
      <c r="O9" s="5"/>
      <c r="P9" s="5"/>
      <c r="Q9" s="5"/>
      <c r="R9" s="5"/>
      <c r="S9" s="5"/>
    </row>
    <row r="10" spans="1:256" ht="36" customHeight="1" x14ac:dyDescent="0.3">
      <c r="A10" s="119"/>
      <c r="B10" s="662" t="s">
        <v>462</v>
      </c>
      <c r="C10" s="663"/>
      <c r="D10" s="663"/>
      <c r="E10" s="663"/>
      <c r="F10" s="664"/>
      <c r="G10" s="123"/>
      <c r="H10" s="520"/>
      <c r="I10" s="5"/>
      <c r="J10" s="5"/>
      <c r="K10" s="5"/>
      <c r="L10" s="5"/>
      <c r="M10" s="5"/>
      <c r="N10" s="5"/>
      <c r="O10" s="5"/>
      <c r="P10" s="5"/>
      <c r="Q10" s="5"/>
      <c r="R10" s="5"/>
      <c r="S10" s="5"/>
    </row>
    <row r="11" spans="1:256" ht="17.25" x14ac:dyDescent="0.3">
      <c r="A11" s="119"/>
      <c r="B11" s="679" t="s">
        <v>439</v>
      </c>
      <c r="C11" s="680"/>
      <c r="D11" s="680"/>
      <c r="E11" s="680"/>
      <c r="F11" s="681"/>
      <c r="G11" s="123"/>
      <c r="H11" s="520"/>
      <c r="I11" s="5"/>
      <c r="J11" s="5"/>
      <c r="K11" s="5"/>
      <c r="L11" s="5"/>
      <c r="M11" s="5"/>
      <c r="N11" s="5"/>
      <c r="O11" s="5"/>
      <c r="P11" s="5"/>
      <c r="Q11" s="5"/>
      <c r="R11" s="5"/>
      <c r="S11" s="5"/>
    </row>
    <row r="12" spans="1:256" ht="17.25" customHeight="1" thickBot="1" x14ac:dyDescent="0.35">
      <c r="A12" s="119"/>
      <c r="B12" s="695" t="s">
        <v>440</v>
      </c>
      <c r="C12" s="696"/>
      <c r="D12" s="696"/>
      <c r="E12" s="696"/>
      <c r="F12" s="697"/>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04" t="s">
        <v>600</v>
      </c>
      <c r="C18" s="805"/>
      <c r="D18" s="805"/>
      <c r="E18" s="805"/>
      <c r="F18" s="806"/>
      <c r="G18" s="123"/>
      <c r="H18" s="161"/>
    </row>
    <row r="19" spans="1:8" ht="16.350000000000001" customHeight="1" thickBot="1" x14ac:dyDescent="0.35">
      <c r="A19" s="119"/>
      <c r="B19" s="569"/>
      <c r="C19" s="568" t="s">
        <v>495</v>
      </c>
      <c r="D19" s="688" t="s">
        <v>464</v>
      </c>
      <c r="E19" s="689"/>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07" t="s">
        <v>2</v>
      </c>
      <c r="C23" s="133"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Křtomil</v>
      </c>
      <c r="E23" s="710"/>
      <c r="F23" s="711"/>
      <c r="G23" s="152" t="s">
        <v>370</v>
      </c>
      <c r="H23" s="161"/>
    </row>
    <row r="24" spans="1:8" ht="18" customHeight="1" x14ac:dyDescent="0.3">
      <c r="A24" s="119"/>
      <c r="B24" s="807"/>
      <c r="C24" s="133"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636312</v>
      </c>
      <c r="E24" s="704"/>
      <c r="F24" s="705"/>
      <c r="G24" s="152" t="s">
        <v>370</v>
      </c>
      <c r="H24" s="161"/>
    </row>
    <row r="25" spans="1:8" ht="18" customHeight="1" x14ac:dyDescent="0.3">
      <c r="A25" s="119"/>
      <c r="B25" s="807" t="s">
        <v>4</v>
      </c>
      <c r="C25" s="182"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Křtomil</v>
      </c>
      <c r="E25" s="704"/>
      <c r="F25" s="705"/>
      <c r="G25" s="152" t="s">
        <v>370</v>
      </c>
      <c r="H25" s="161"/>
    </row>
    <row r="26" spans="1:8" ht="18" customHeight="1" x14ac:dyDescent="0.3">
      <c r="A26" s="119"/>
      <c r="B26" s="807"/>
      <c r="C26" s="133"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636312</v>
      </c>
      <c r="E26" s="704"/>
      <c r="F26" s="705"/>
      <c r="G26" s="152" t="s">
        <v>370</v>
      </c>
      <c r="H26" s="161"/>
    </row>
    <row r="27" spans="1:8" ht="18" customHeight="1" x14ac:dyDescent="0.3">
      <c r="A27" s="119"/>
      <c r="B27" s="807" t="s">
        <v>5</v>
      </c>
      <c r="C27" s="133" t="s">
        <v>460</v>
      </c>
      <c r="D27" s="801" t="str">
        <f>+IF(AND(ISBLANK(Identifikace!D31),ISBLANK(Identifikace!N31)),"Vyplňte, prosím, údaje v listu Identifikace.","viz list Identifikace")</f>
        <v>viz list Identifikace</v>
      </c>
      <c r="E27" s="802"/>
      <c r="F27" s="803"/>
      <c r="G27" s="152" t="s">
        <v>370</v>
      </c>
      <c r="H27" s="161"/>
    </row>
    <row r="28" spans="1:8" ht="18" customHeight="1" x14ac:dyDescent="0.3">
      <c r="A28" s="119"/>
      <c r="B28" s="807"/>
      <c r="C28" s="133" t="s">
        <v>461</v>
      </c>
      <c r="D28" s="703" t="str">
        <f>+IF(AND(ISBLANK(Identifikace!F31),ISBLANK(Identifikace!P31)),"Vyplňte, prosím, údaje v listu Identifikace.","viz list Identifikace")</f>
        <v>viz list Identifikace</v>
      </c>
      <c r="E28" s="704"/>
      <c r="F28" s="705"/>
      <c r="G28" s="152" t="s">
        <v>370</v>
      </c>
      <c r="H28" s="161"/>
    </row>
    <row r="29" spans="1:8" ht="18" customHeight="1" x14ac:dyDescent="0.3">
      <c r="A29" s="119"/>
      <c r="B29" s="132" t="s">
        <v>6</v>
      </c>
      <c r="C29" s="133" t="s">
        <v>358</v>
      </c>
      <c r="D29" s="843" t="s">
        <v>427</v>
      </c>
      <c r="E29" s="844"/>
      <c r="F29" s="845"/>
      <c r="G29" s="152" t="s">
        <v>370</v>
      </c>
      <c r="H29" s="161"/>
    </row>
    <row r="30" spans="1:8" ht="18" customHeight="1" thickBot="1" x14ac:dyDescent="0.35">
      <c r="A30" s="119"/>
      <c r="B30" s="132" t="s">
        <v>7</v>
      </c>
      <c r="C30" s="133" t="s">
        <v>8</v>
      </c>
      <c r="D30" s="798"/>
      <c r="E30" s="799"/>
      <c r="F30" s="800"/>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07" t="s">
        <v>12</v>
      </c>
      <c r="D33" s="807"/>
      <c r="E33" s="417" t="str">
        <f>+IF(ISBLANK(Identifikace!I31),"Vyplňte, prosím, v listu Identifikace","viz list Identifikace")</f>
        <v>Vyplňte, prosím, v listu Identifikace</v>
      </c>
      <c r="F33" s="418" t="str">
        <f>+IF(ISBLANK(Identifikace!S31),"Vyplňte, prosím, v listu Identifikace","viz list Identifikace")</f>
        <v>viz list Identifikace</v>
      </c>
      <c r="G33" s="152" t="s">
        <v>370</v>
      </c>
      <c r="H33" s="161"/>
    </row>
    <row r="34" spans="1:9" ht="24" customHeight="1" x14ac:dyDescent="0.3">
      <c r="A34" s="119"/>
      <c r="B34" s="132" t="s">
        <v>13</v>
      </c>
      <c r="C34" s="807" t="s">
        <v>14</v>
      </c>
      <c r="D34" s="807"/>
      <c r="E34" s="542"/>
      <c r="F34" s="543"/>
      <c r="G34" s="152" t="s">
        <v>370</v>
      </c>
      <c r="H34" s="161"/>
    </row>
    <row r="35" spans="1:9" ht="24" customHeight="1" x14ac:dyDescent="0.3">
      <c r="A35" s="119"/>
      <c r="B35" s="132" t="s">
        <v>15</v>
      </c>
      <c r="C35" s="807" t="s">
        <v>16</v>
      </c>
      <c r="D35" s="807"/>
      <c r="E35" s="542"/>
      <c r="F35" s="543"/>
      <c r="G35" s="152" t="s">
        <v>370</v>
      </c>
      <c r="H35" s="161"/>
    </row>
    <row r="36" spans="1:9" ht="24" customHeight="1" thickBot="1" x14ac:dyDescent="0.35">
      <c r="A36" s="119"/>
      <c r="B36" s="132" t="s">
        <v>17</v>
      </c>
      <c r="C36" s="807" t="s">
        <v>592</v>
      </c>
      <c r="D36" s="807"/>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41" t="s">
        <v>20</v>
      </c>
      <c r="D39" s="818" t="s">
        <v>353</v>
      </c>
      <c r="E39" s="139" t="s">
        <v>9</v>
      </c>
      <c r="F39" s="140" t="s">
        <v>10</v>
      </c>
      <c r="G39" s="123"/>
      <c r="H39" s="161"/>
    </row>
    <row r="40" spans="1:9" ht="16.5" x14ac:dyDescent="0.3">
      <c r="A40" s="119"/>
      <c r="B40" s="850"/>
      <c r="C40" s="815"/>
      <c r="D40" s="819"/>
      <c r="E40" s="221">
        <v>2024</v>
      </c>
      <c r="F40" s="222">
        <v>2024</v>
      </c>
      <c r="G40" s="123"/>
      <c r="H40" s="161"/>
    </row>
    <row r="41" spans="1:9" ht="16.5" x14ac:dyDescent="0.3">
      <c r="A41" s="119"/>
      <c r="B41" s="850"/>
      <c r="C41" s="815"/>
      <c r="D41" s="819"/>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554</v>
      </c>
      <c r="C79" s="242" t="s">
        <v>527</v>
      </c>
      <c r="D79" s="615" t="s">
        <v>593</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39" t="s">
        <v>77</v>
      </c>
      <c r="C89" s="812"/>
      <c r="D89" s="812"/>
      <c r="E89" s="812"/>
      <c r="F89" s="813"/>
      <c r="G89" s="289"/>
      <c r="H89" s="523"/>
    </row>
    <row r="90" spans="1:8" ht="16.5" x14ac:dyDescent="0.3">
      <c r="A90" s="119"/>
      <c r="B90" s="840"/>
      <c r="C90" s="841" t="s">
        <v>78</v>
      </c>
      <c r="D90" s="837" t="s">
        <v>79</v>
      </c>
      <c r="E90" s="139" t="s">
        <v>9</v>
      </c>
      <c r="F90" s="140" t="s">
        <v>10</v>
      </c>
      <c r="G90" s="834"/>
      <c r="H90" s="161"/>
    </row>
    <row r="91" spans="1:8" ht="16.5" x14ac:dyDescent="0.3">
      <c r="A91" s="119"/>
      <c r="B91" s="814"/>
      <c r="C91" s="815"/>
      <c r="D91" s="842"/>
      <c r="E91" s="141" t="s">
        <v>166</v>
      </c>
      <c r="F91" s="142" t="s">
        <v>166</v>
      </c>
      <c r="G91" s="834"/>
      <c r="H91" s="161"/>
    </row>
    <row r="92" spans="1:8" ht="17.25" thickBot="1" x14ac:dyDescent="0.35">
      <c r="A92" s="119"/>
      <c r="B92" s="189">
        <v>1</v>
      </c>
      <c r="C92" s="190">
        <v>2</v>
      </c>
      <c r="D92" s="190" t="s">
        <v>22</v>
      </c>
      <c r="E92" s="190">
        <v>3</v>
      </c>
      <c r="F92" s="191">
        <v>4</v>
      </c>
      <c r="G92" s="834"/>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39" t="s">
        <v>112</v>
      </c>
      <c r="C111" s="812"/>
      <c r="D111" s="812"/>
      <c r="E111" s="812"/>
      <c r="F111" s="813"/>
      <c r="G111" s="290"/>
      <c r="H111" s="161"/>
    </row>
    <row r="112" spans="1:8" ht="25.5" customHeight="1" x14ac:dyDescent="0.3">
      <c r="A112" s="119"/>
      <c r="B112" s="835" t="s">
        <v>19</v>
      </c>
      <c r="C112" s="837" t="s">
        <v>113</v>
      </c>
      <c r="D112" s="837" t="s">
        <v>197</v>
      </c>
      <c r="E112" s="220" t="s">
        <v>9</v>
      </c>
      <c r="F112" s="137" t="s">
        <v>10</v>
      </c>
      <c r="G112" s="119"/>
      <c r="H112" s="161"/>
    </row>
    <row r="113" spans="1:8" ht="29.25" thickBot="1" x14ac:dyDescent="0.35">
      <c r="A113" s="119"/>
      <c r="B113" s="836"/>
      <c r="C113" s="838"/>
      <c r="D113" s="838"/>
      <c r="E113" s="617" t="s">
        <v>601</v>
      </c>
      <c r="F113" s="618" t="s">
        <v>602</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34"/>
      <c r="H127" s="525"/>
    </row>
    <row r="128" spans="1:8" ht="44.1" customHeight="1" thickBot="1" x14ac:dyDescent="0.35">
      <c r="A128" s="119"/>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5"/>
    </row>
    <row r="129" spans="1:8" ht="17.25" thickBot="1" x14ac:dyDescent="0.35">
      <c r="A129" s="119"/>
      <c r="B129" s="131"/>
      <c r="C129" s="212"/>
      <c r="D129" s="212"/>
      <c r="E129" s="212"/>
      <c r="F129" s="212"/>
      <c r="G129" s="834"/>
      <c r="H129" s="525"/>
    </row>
    <row r="130" spans="1:8" ht="56.25" customHeight="1" thickBot="1" x14ac:dyDescent="0.35">
      <c r="A130" s="119"/>
      <c r="B130" s="811" t="s">
        <v>386</v>
      </c>
      <c r="C130" s="812"/>
      <c r="D130" s="812"/>
      <c r="E130" s="812"/>
      <c r="F130" s="813"/>
      <c r="G130" s="834"/>
      <c r="H130" s="526"/>
    </row>
    <row r="131" spans="1:8" ht="16.5" x14ac:dyDescent="0.3">
      <c r="A131" s="119"/>
      <c r="B131" s="814"/>
      <c r="C131" s="815" t="s">
        <v>78</v>
      </c>
      <c r="D131" s="815" t="s">
        <v>79</v>
      </c>
      <c r="E131" s="141" t="s">
        <v>9</v>
      </c>
      <c r="F131" s="142" t="s">
        <v>10</v>
      </c>
      <c r="G131" s="119"/>
      <c r="H131" s="161"/>
    </row>
    <row r="132" spans="1:8" ht="16.5" x14ac:dyDescent="0.3">
      <c r="A132" s="119"/>
      <c r="B132" s="814"/>
      <c r="C132" s="815"/>
      <c r="D132" s="815"/>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23" t="s">
        <v>494</v>
      </c>
      <c r="D141" s="824"/>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571</v>
      </c>
      <c r="C143" s="120"/>
      <c r="D143" s="120"/>
      <c r="E143" s="120"/>
      <c r="F143" s="120"/>
      <c r="G143" s="288"/>
      <c r="H143" s="161"/>
    </row>
    <row r="144" spans="1:8" ht="38.25" customHeight="1" thickBot="1" x14ac:dyDescent="0.35">
      <c r="A144" s="119"/>
      <c r="B144" s="854" t="s">
        <v>575</v>
      </c>
      <c r="C144" s="855"/>
      <c r="D144" s="855"/>
      <c r="E144" s="855"/>
      <c r="F144" s="856"/>
      <c r="G144" s="288"/>
      <c r="H144" s="161"/>
    </row>
    <row r="145" spans="1:8" ht="28.5" customHeight="1" thickBot="1" x14ac:dyDescent="0.35">
      <c r="A145" s="119"/>
      <c r="B145" s="859" t="s">
        <v>576</v>
      </c>
      <c r="C145" s="860"/>
      <c r="D145" s="861"/>
      <c r="E145" s="790" t="str">
        <f>+D28</f>
        <v>viz list Identifikace</v>
      </c>
      <c r="F145" s="791"/>
      <c r="G145" s="288"/>
      <c r="H145" s="161"/>
    </row>
    <row r="146" spans="1:8" ht="16.5" x14ac:dyDescent="0.3">
      <c r="A146" s="119"/>
      <c r="B146" s="857" t="s">
        <v>577</v>
      </c>
      <c r="C146" s="858"/>
      <c r="D146" s="858"/>
      <c r="E146" s="621" t="s">
        <v>578</v>
      </c>
      <c r="F146" s="622" t="s">
        <v>579</v>
      </c>
      <c r="G146" s="288"/>
      <c r="H146" s="161"/>
    </row>
    <row r="147" spans="1:8" ht="42" customHeight="1" x14ac:dyDescent="0.3">
      <c r="A147" s="119"/>
      <c r="B147" s="782" t="s">
        <v>580</v>
      </c>
      <c r="C147" s="793" t="s">
        <v>581</v>
      </c>
      <c r="D147" s="793"/>
      <c r="E147" s="369"/>
      <c r="F147" s="370"/>
      <c r="G147" s="288"/>
      <c r="H147" s="161"/>
    </row>
    <row r="148" spans="1:8" ht="42" customHeight="1" x14ac:dyDescent="0.3">
      <c r="A148" s="119"/>
      <c r="B148" s="792"/>
      <c r="C148" s="794" t="s">
        <v>582</v>
      </c>
      <c r="D148" s="794"/>
      <c r="E148" s="369"/>
      <c r="F148" s="370"/>
      <c r="G148" s="288"/>
      <c r="H148" s="161"/>
    </row>
    <row r="149" spans="1:8" ht="42" x14ac:dyDescent="0.3">
      <c r="A149" s="119"/>
      <c r="B149" s="782" t="s">
        <v>639</v>
      </c>
      <c r="C149" s="785" t="s">
        <v>581</v>
      </c>
      <c r="D149" s="620" t="s">
        <v>583</v>
      </c>
      <c r="E149" s="369"/>
      <c r="F149" s="370"/>
      <c r="G149" s="288"/>
      <c r="H149" s="161"/>
    </row>
    <row r="150" spans="1:8" ht="42" customHeight="1" x14ac:dyDescent="0.3">
      <c r="A150" s="119"/>
      <c r="B150" s="783"/>
      <c r="C150" s="786"/>
      <c r="D150" s="620" t="s">
        <v>584</v>
      </c>
      <c r="E150" s="369"/>
      <c r="F150" s="370"/>
      <c r="G150" s="288"/>
      <c r="H150" s="161"/>
    </row>
    <row r="151" spans="1:8" ht="42" customHeight="1" thickBot="1" x14ac:dyDescent="0.35">
      <c r="A151" s="119"/>
      <c r="B151" s="784"/>
      <c r="C151" s="787" t="s">
        <v>582</v>
      </c>
      <c r="D151" s="788"/>
      <c r="E151" s="371"/>
      <c r="F151" s="372"/>
      <c r="G151" s="288"/>
      <c r="H151" s="161"/>
    </row>
    <row r="152" spans="1:8" ht="16.5" x14ac:dyDescent="0.3">
      <c r="A152" s="119"/>
      <c r="B152" s="603"/>
      <c r="C152" s="604"/>
      <c r="D152" s="604"/>
      <c r="E152" s="290"/>
      <c r="F152" s="290"/>
      <c r="G152" s="288"/>
      <c r="H152" s="161"/>
    </row>
    <row r="153" spans="1:8" ht="16.5" x14ac:dyDescent="0.3">
      <c r="A153" s="119"/>
      <c r="B153" s="623" t="s">
        <v>585</v>
      </c>
      <c r="C153" s="624"/>
      <c r="D153" s="624"/>
      <c r="E153" s="182"/>
      <c r="F153" s="182"/>
      <c r="G153" s="288"/>
      <c r="H153" s="161"/>
    </row>
    <row r="154" spans="1:8" ht="54.75" customHeight="1" x14ac:dyDescent="0.3">
      <c r="A154" s="119"/>
      <c r="B154" s="789" t="s">
        <v>588</v>
      </c>
      <c r="C154" s="789"/>
      <c r="D154" s="789"/>
      <c r="E154" s="789"/>
      <c r="F154" s="789"/>
      <c r="G154" s="288"/>
      <c r="H154" s="161"/>
    </row>
    <row r="155" spans="1:8" ht="28.5" customHeight="1" x14ac:dyDescent="0.3">
      <c r="A155" s="119"/>
      <c r="B155" s="781" t="s">
        <v>586</v>
      </c>
      <c r="C155" s="781"/>
      <c r="D155" s="781"/>
      <c r="E155" s="781"/>
      <c r="F155" s="781"/>
      <c r="G155" s="288"/>
      <c r="H155" s="161"/>
    </row>
    <row r="156" spans="1:8" ht="24.75" customHeight="1" x14ac:dyDescent="0.3">
      <c r="A156" s="119"/>
      <c r="B156" s="781" t="s">
        <v>589</v>
      </c>
      <c r="C156" s="781"/>
      <c r="D156" s="781"/>
      <c r="E156" s="781"/>
      <c r="F156" s="781"/>
      <c r="G156" s="288"/>
      <c r="H156" s="161"/>
    </row>
    <row r="157" spans="1:8" ht="16.5" x14ac:dyDescent="0.3">
      <c r="A157" s="161"/>
      <c r="B157" s="218"/>
      <c r="C157" s="161"/>
      <c r="D157" s="119"/>
      <c r="E157" s="119"/>
      <c r="F157" s="119"/>
      <c r="G157" s="290"/>
      <c r="H157" s="161"/>
    </row>
    <row r="158" spans="1:8" ht="17.25" thickBot="1" x14ac:dyDescent="0.35">
      <c r="A158" s="119"/>
      <c r="B158" s="131" t="s">
        <v>572</v>
      </c>
      <c r="C158" s="120"/>
      <c r="D158" s="120"/>
      <c r="E158" s="120"/>
      <c r="F158" s="219"/>
      <c r="G158" s="288"/>
      <c r="H158" s="161"/>
    </row>
    <row r="159" spans="1:8" ht="55.5" customHeight="1" thickBot="1" x14ac:dyDescent="0.4">
      <c r="A159" s="119"/>
      <c r="B159" s="825" t="s">
        <v>603</v>
      </c>
      <c r="C159" s="826"/>
      <c r="D159" s="826"/>
      <c r="E159" s="826"/>
      <c r="F159" s="827"/>
      <c r="G159" s="288"/>
      <c r="H159" s="161"/>
    </row>
    <row r="160" spans="1:8" ht="17.25" thickBot="1" x14ac:dyDescent="0.35">
      <c r="A160" s="119"/>
      <c r="B160" s="120" t="s">
        <v>206</v>
      </c>
      <c r="C160" s="120"/>
      <c r="D160" s="120"/>
      <c r="E160" s="120"/>
      <c r="F160" s="120"/>
      <c r="G160" s="288"/>
      <c r="H160" s="161"/>
    </row>
    <row r="161" spans="1:8" ht="16.5" x14ac:dyDescent="0.3">
      <c r="A161" s="119"/>
      <c r="B161" s="816" t="s">
        <v>19</v>
      </c>
      <c r="C161" s="818" t="s">
        <v>20</v>
      </c>
      <c r="D161" s="820" t="s">
        <v>79</v>
      </c>
      <c r="E161" s="220" t="s">
        <v>9</v>
      </c>
      <c r="F161" s="137" t="s">
        <v>10</v>
      </c>
      <c r="G161" s="291"/>
      <c r="H161" s="161"/>
    </row>
    <row r="162" spans="1:8" ht="16.5" x14ac:dyDescent="0.3">
      <c r="A162" s="119"/>
      <c r="B162" s="817"/>
      <c r="C162" s="819"/>
      <c r="D162" s="821"/>
      <c r="E162" s="221" t="s">
        <v>604</v>
      </c>
      <c r="F162" s="222" t="s">
        <v>604</v>
      </c>
      <c r="G162" s="291"/>
      <c r="H162" s="161"/>
    </row>
    <row r="163" spans="1:8" ht="16.5" x14ac:dyDescent="0.3">
      <c r="A163" s="119"/>
      <c r="B163" s="817"/>
      <c r="C163" s="819"/>
      <c r="D163" s="822"/>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28" t="s">
        <v>428</v>
      </c>
      <c r="C165" s="829"/>
      <c r="D165" s="829"/>
      <c r="E165" s="829"/>
      <c r="F165" s="830"/>
      <c r="G165" s="119"/>
      <c r="H165" s="161"/>
    </row>
    <row r="166" spans="1:8" ht="28.5" x14ac:dyDescent="0.3">
      <c r="A166" s="600"/>
      <c r="B166" s="226" t="s">
        <v>555</v>
      </c>
      <c r="C166" s="227" t="s">
        <v>368</v>
      </c>
      <c r="D166" s="433" t="s">
        <v>25</v>
      </c>
      <c r="E166" s="373"/>
      <c r="F166" s="384"/>
      <c r="G166" s="152" t="s">
        <v>370</v>
      </c>
      <c r="H166" s="161"/>
    </row>
    <row r="167" spans="1:8" ht="16.5" x14ac:dyDescent="0.3">
      <c r="A167" s="600"/>
      <c r="B167" s="228" t="s">
        <v>556</v>
      </c>
      <c r="C167" s="229" t="s">
        <v>209</v>
      </c>
      <c r="D167" s="236" t="s">
        <v>198</v>
      </c>
      <c r="E167" s="360">
        <v>4.8999999999999998E-3</v>
      </c>
      <c r="F167" s="230">
        <v>4.8999999999999998E-3</v>
      </c>
      <c r="G167" s="152" t="s">
        <v>370</v>
      </c>
      <c r="H167" s="161"/>
    </row>
    <row r="168" spans="1:8" ht="16.5" x14ac:dyDescent="0.3">
      <c r="A168" s="600"/>
      <c r="B168" s="228" t="s">
        <v>557</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558</v>
      </c>
      <c r="C169" s="233" t="s">
        <v>369</v>
      </c>
      <c r="D169" s="236" t="s">
        <v>25</v>
      </c>
      <c r="E169" s="375"/>
      <c r="F169" s="446"/>
      <c r="G169" s="152" t="s">
        <v>370</v>
      </c>
      <c r="H169" s="161"/>
    </row>
    <row r="170" spans="1:8" ht="14.25" customHeight="1" x14ac:dyDescent="0.3">
      <c r="A170" s="600"/>
      <c r="B170" s="228" t="s">
        <v>559</v>
      </c>
      <c r="C170" s="231" t="s">
        <v>212</v>
      </c>
      <c r="D170" s="236" t="s">
        <v>198</v>
      </c>
      <c r="E170" s="360">
        <v>9.1999999999999998E-3</v>
      </c>
      <c r="F170" s="230">
        <v>9.1999999999999998E-3</v>
      </c>
      <c r="G170" s="152" t="s">
        <v>370</v>
      </c>
      <c r="H170" s="161"/>
    </row>
    <row r="171" spans="1:8" ht="16.5" x14ac:dyDescent="0.3">
      <c r="A171" s="600"/>
      <c r="B171" s="228" t="s">
        <v>560</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561</v>
      </c>
      <c r="C172" s="231" t="s">
        <v>393</v>
      </c>
      <c r="D172" s="236" t="s">
        <v>25</v>
      </c>
      <c r="E172" s="375"/>
      <c r="F172" s="383"/>
      <c r="G172" s="152" t="s">
        <v>370</v>
      </c>
      <c r="H172" s="356"/>
    </row>
    <row r="173" spans="1:8" ht="42.75" x14ac:dyDescent="0.3">
      <c r="A173" s="600"/>
      <c r="B173" s="228" t="s">
        <v>562</v>
      </c>
      <c r="C173" s="231" t="s">
        <v>211</v>
      </c>
      <c r="D173" s="236" t="s">
        <v>25</v>
      </c>
      <c r="E173" s="375"/>
      <c r="F173" s="383"/>
      <c r="G173" s="152" t="s">
        <v>370</v>
      </c>
      <c r="H173" s="161"/>
    </row>
    <row r="174" spans="1:8" ht="16.5" x14ac:dyDescent="0.3">
      <c r="A174" s="600"/>
      <c r="B174" s="228" t="s">
        <v>563</v>
      </c>
      <c r="C174" s="231" t="s">
        <v>213</v>
      </c>
      <c r="D174" s="236" t="s">
        <v>25</v>
      </c>
      <c r="E174" s="362">
        <v>7.0000000000000007E-2</v>
      </c>
      <c r="F174" s="234">
        <v>7.0000000000000007E-2</v>
      </c>
      <c r="G174" s="152" t="s">
        <v>370</v>
      </c>
      <c r="H174" s="161"/>
    </row>
    <row r="175" spans="1:8" ht="16.5" x14ac:dyDescent="0.3">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808" t="s">
        <v>200</v>
      </c>
      <c r="C177" s="809"/>
      <c r="D177" s="809"/>
      <c r="E177" s="809"/>
      <c r="F177" s="810"/>
      <c r="G177" s="119"/>
      <c r="H177" s="161"/>
    </row>
    <row r="178" spans="1:8" ht="30" x14ac:dyDescent="0.3">
      <c r="A178" s="600"/>
      <c r="B178" s="434" t="s">
        <v>566</v>
      </c>
      <c r="C178" s="227" t="s">
        <v>597</v>
      </c>
      <c r="D178" s="435" t="s">
        <v>367</v>
      </c>
      <c r="E178" s="373"/>
      <c r="F178" s="374"/>
      <c r="G178" s="445" t="s">
        <v>370</v>
      </c>
      <c r="H178" s="356"/>
    </row>
    <row r="179" spans="1:8" ht="16.5" x14ac:dyDescent="0.3">
      <c r="A179" s="600"/>
      <c r="B179" s="235" t="s">
        <v>567</v>
      </c>
      <c r="C179" s="231" t="s">
        <v>217</v>
      </c>
      <c r="D179" s="436" t="s">
        <v>198</v>
      </c>
      <c r="E179" s="591">
        <v>1.07</v>
      </c>
      <c r="F179" s="590">
        <v>1.07</v>
      </c>
      <c r="G179" s="445" t="s">
        <v>370</v>
      </c>
      <c r="H179" s="161"/>
    </row>
    <row r="180" spans="1:8" ht="29.25" thickBot="1" x14ac:dyDescent="0.3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35">
      <c r="A181" s="601"/>
      <c r="B181" s="808" t="s">
        <v>511</v>
      </c>
      <c r="C181" s="809"/>
      <c r="D181" s="809"/>
      <c r="E181" s="809"/>
      <c r="F181" s="810"/>
      <c r="G181" s="123"/>
      <c r="H181" s="161"/>
    </row>
    <row r="182" spans="1:8" ht="17.25" customHeight="1" x14ac:dyDescent="0.3">
      <c r="A182" s="600"/>
      <c r="B182" s="432" t="s">
        <v>568</v>
      </c>
      <c r="C182" s="227" t="s">
        <v>507</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574</v>
      </c>
      <c r="C185" s="120"/>
      <c r="D185" s="120"/>
      <c r="E185" s="120"/>
      <c r="F185" s="120"/>
      <c r="G185" s="288"/>
      <c r="H185" s="161"/>
    </row>
    <row r="186" spans="1:8" ht="42.75" customHeight="1" thickBot="1" x14ac:dyDescent="0.35">
      <c r="A186" s="119"/>
      <c r="B186" s="749" t="s">
        <v>424</v>
      </c>
      <c r="C186" s="750"/>
      <c r="D186" s="750"/>
      <c r="E186" s="750"/>
      <c r="F186" s="751"/>
      <c r="G186" s="288"/>
      <c r="H186" s="161"/>
    </row>
    <row r="187" spans="1:8" ht="17.25" thickBot="1" x14ac:dyDescent="0.35">
      <c r="A187" s="161"/>
      <c r="B187" s="119"/>
      <c r="C187" s="120"/>
      <c r="D187" s="120"/>
      <c r="E187" s="120"/>
      <c r="F187" s="120"/>
      <c r="G187" s="288"/>
      <c r="H187" s="161"/>
    </row>
    <row r="188" spans="1:8" ht="15.75" customHeight="1" x14ac:dyDescent="0.3">
      <c r="A188" s="119"/>
      <c r="B188" s="851" t="s">
        <v>19</v>
      </c>
      <c r="C188" s="820" t="s">
        <v>20</v>
      </c>
      <c r="D188" s="820" t="s">
        <v>79</v>
      </c>
      <c r="E188" s="220" t="s">
        <v>9</v>
      </c>
      <c r="F188" s="137" t="s">
        <v>10</v>
      </c>
      <c r="G188" s="288"/>
      <c r="H188" s="161"/>
    </row>
    <row r="189" spans="1:8" ht="16.5" x14ac:dyDescent="0.3">
      <c r="A189" s="119"/>
      <c r="B189" s="852"/>
      <c r="C189" s="821"/>
      <c r="D189" s="821"/>
      <c r="E189" s="221" t="s">
        <v>604</v>
      </c>
      <c r="F189" s="222" t="s">
        <v>604</v>
      </c>
      <c r="G189" s="288"/>
      <c r="H189" s="161"/>
    </row>
    <row r="190" spans="1:8" ht="16.5" x14ac:dyDescent="0.3">
      <c r="A190" s="119"/>
      <c r="B190" s="853"/>
      <c r="C190" s="822"/>
      <c r="D190" s="822"/>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28" t="s">
        <v>220</v>
      </c>
      <c r="C192" s="829"/>
      <c r="D192" s="829"/>
      <c r="E192" s="829"/>
      <c r="F192" s="830"/>
      <c r="G192" s="152"/>
      <c r="H192" s="161"/>
    </row>
    <row r="193" spans="1:8" ht="28.5" x14ac:dyDescent="0.3">
      <c r="A193" s="597"/>
      <c r="B193" s="226" t="s">
        <v>545</v>
      </c>
      <c r="C193" s="227" t="s">
        <v>201</v>
      </c>
      <c r="D193" s="359" t="s">
        <v>25</v>
      </c>
      <c r="E193" s="373"/>
      <c r="F193" s="374"/>
      <c r="G193" s="152" t="s">
        <v>370</v>
      </c>
      <c r="H193" s="161"/>
    </row>
    <row r="194" spans="1:8" ht="16.5" x14ac:dyDescent="0.3">
      <c r="A194" s="597"/>
      <c r="B194" s="228" t="s">
        <v>546</v>
      </c>
      <c r="C194" s="231" t="s">
        <v>212</v>
      </c>
      <c r="D194" s="364" t="s">
        <v>198</v>
      </c>
      <c r="E194" s="365">
        <v>9.1999999999999998E-3</v>
      </c>
      <c r="F194" s="241">
        <v>9.1999999999999998E-3</v>
      </c>
      <c r="G194" s="445" t="s">
        <v>370</v>
      </c>
      <c r="H194" s="161"/>
    </row>
    <row r="195" spans="1:8" ht="16.5" x14ac:dyDescent="0.3">
      <c r="A195" s="597"/>
      <c r="B195" s="228" t="s">
        <v>547</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548</v>
      </c>
      <c r="C196" s="231" t="s">
        <v>395</v>
      </c>
      <c r="D196" s="364" t="s">
        <v>25</v>
      </c>
      <c r="E196" s="375"/>
      <c r="F196" s="376"/>
      <c r="G196" s="445" t="s">
        <v>370</v>
      </c>
      <c r="H196" s="356"/>
    </row>
    <row r="197" spans="1:8" ht="29.25" thickBot="1" x14ac:dyDescent="0.3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846" t="s">
        <v>223</v>
      </c>
      <c r="C198" s="847"/>
      <c r="D198" s="847"/>
      <c r="E198" s="809"/>
      <c r="F198" s="810"/>
      <c r="G198" s="152"/>
      <c r="H198" s="161"/>
    </row>
    <row r="199" spans="1:8" ht="30" x14ac:dyDescent="0.3">
      <c r="A199" s="597"/>
      <c r="B199" s="226" t="s">
        <v>550</v>
      </c>
      <c r="C199" s="231" t="s">
        <v>598</v>
      </c>
      <c r="D199" s="181" t="s">
        <v>367</v>
      </c>
      <c r="E199" s="551"/>
      <c r="F199" s="552"/>
      <c r="G199" s="445" t="s">
        <v>370</v>
      </c>
      <c r="H199" s="161"/>
    </row>
    <row r="200" spans="1:8" ht="16.5" x14ac:dyDescent="0.3">
      <c r="A200" s="597"/>
      <c r="B200" s="228" t="s">
        <v>551</v>
      </c>
      <c r="C200" s="231" t="s">
        <v>217</v>
      </c>
      <c r="D200" s="364" t="s">
        <v>198</v>
      </c>
      <c r="E200" s="592">
        <v>1.07</v>
      </c>
      <c r="F200" s="593">
        <v>1.07</v>
      </c>
      <c r="G200" s="445" t="s">
        <v>370</v>
      </c>
      <c r="H200" s="161"/>
    </row>
    <row r="201" spans="1:8" ht="29.25" thickBot="1" x14ac:dyDescent="0.35">
      <c r="A201" s="597"/>
      <c r="B201" s="228" t="s">
        <v>552</v>
      </c>
      <c r="C201" s="231" t="s">
        <v>224</v>
      </c>
      <c r="D201" s="364" t="s">
        <v>25</v>
      </c>
      <c r="E201" s="366" t="str">
        <f>+IF(E199&gt;0,E199*E200*E103,"x")</f>
        <v>x</v>
      </c>
      <c r="F201" s="243" t="str">
        <f>+IF(F199&gt;0,F199*F200*F103,"x")</f>
        <v>x</v>
      </c>
      <c r="G201" s="152" t="s">
        <v>370</v>
      </c>
      <c r="H201" s="161"/>
    </row>
    <row r="202" spans="1:8" ht="18" thickBot="1" x14ac:dyDescent="0.35">
      <c r="A202" s="127"/>
      <c r="B202" s="832" t="s">
        <v>509</v>
      </c>
      <c r="C202" s="833"/>
      <c r="D202" s="833"/>
      <c r="E202" s="809"/>
      <c r="F202" s="810"/>
      <c r="G202" s="152"/>
      <c r="H202" s="161"/>
    </row>
    <row r="203" spans="1:8" ht="16.5" customHeight="1" x14ac:dyDescent="0.3">
      <c r="A203" s="597"/>
      <c r="B203" s="226" t="s">
        <v>553</v>
      </c>
      <c r="C203" s="227" t="s">
        <v>507</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31" t="s">
        <v>431</v>
      </c>
      <c r="C206" s="831"/>
      <c r="D206" s="759"/>
      <c r="E206" s="760"/>
      <c r="F206" s="761"/>
      <c r="G206" s="246"/>
      <c r="H206" s="528"/>
    </row>
    <row r="207" spans="1:8" s="4" customFormat="1" ht="15" customHeight="1" x14ac:dyDescent="0.3">
      <c r="A207" s="127"/>
      <c r="B207" s="831" t="s">
        <v>122</v>
      </c>
      <c r="C207" s="831"/>
      <c r="D207" s="762"/>
      <c r="E207" s="763"/>
      <c r="F207" s="764"/>
      <c r="G207" s="123"/>
      <c r="H207" s="528"/>
    </row>
    <row r="208" spans="1:8" s="4" customFormat="1" ht="15" customHeight="1" x14ac:dyDescent="0.3">
      <c r="A208" s="127"/>
      <c r="B208" s="831" t="s">
        <v>429</v>
      </c>
      <c r="C208" s="831"/>
      <c r="D208" s="765"/>
      <c r="E208" s="766"/>
      <c r="F208" s="767"/>
      <c r="G208" s="123"/>
      <c r="H208" s="528"/>
    </row>
    <row r="209" spans="1:8" s="4" customFormat="1" ht="15" customHeight="1" thickBot="1" x14ac:dyDescent="0.35">
      <c r="A209" s="127"/>
      <c r="B209" s="831" t="s">
        <v>123</v>
      </c>
      <c r="C209" s="831"/>
      <c r="D209" s="756"/>
      <c r="E209" s="757"/>
      <c r="F209" s="758"/>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2" t="s">
        <v>372</v>
      </c>
      <c r="C2" s="863"/>
      <c r="D2" s="863"/>
      <c r="E2" s="864"/>
    </row>
    <row r="3" spans="2:5" ht="14.25" customHeight="1" x14ac:dyDescent="0.7">
      <c r="B3" s="287"/>
      <c r="C3" s="287"/>
      <c r="D3" s="287"/>
      <c r="E3" s="287"/>
    </row>
    <row r="4" spans="2:5" ht="17.25" thickBot="1" x14ac:dyDescent="0.35">
      <c r="B4" s="283" t="s">
        <v>371</v>
      </c>
      <c r="C4" s="284"/>
      <c r="D4" s="284"/>
      <c r="E4" s="284"/>
    </row>
    <row r="5" spans="2:5" x14ac:dyDescent="0.3">
      <c r="B5" s="867" t="s">
        <v>19</v>
      </c>
      <c r="C5" s="869" t="s">
        <v>225</v>
      </c>
      <c r="D5" s="869" t="s">
        <v>226</v>
      </c>
      <c r="E5" s="865" t="s">
        <v>587</v>
      </c>
    </row>
    <row r="6" spans="2:5" x14ac:dyDescent="0.3">
      <c r="B6" s="868"/>
      <c r="C6" s="870"/>
      <c r="D6" s="870"/>
      <c r="E6" s="866"/>
    </row>
    <row r="7" spans="2:5" ht="17.25" thickBot="1" x14ac:dyDescent="0.35">
      <c r="B7" s="278">
        <v>1</v>
      </c>
      <c r="C7" s="279">
        <v>2</v>
      </c>
      <c r="D7" s="279">
        <v>3</v>
      </c>
      <c r="E7" s="280">
        <v>4</v>
      </c>
    </row>
    <row r="8" spans="2:5" ht="49.5" x14ac:dyDescent="0.3">
      <c r="B8" s="249" t="s">
        <v>2</v>
      </c>
      <c r="C8" s="248" t="s">
        <v>3</v>
      </c>
      <c r="D8" s="625" t="s">
        <v>605</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504</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475</v>
      </c>
      <c r="E14" s="424" t="s">
        <v>233</v>
      </c>
    </row>
    <row r="15" spans="2:5" ht="132" customHeight="1" x14ac:dyDescent="0.3">
      <c r="B15" s="873" t="s">
        <v>15</v>
      </c>
      <c r="C15" s="874" t="s">
        <v>16</v>
      </c>
      <c r="D15" s="871" t="s">
        <v>274</v>
      </c>
      <c r="E15" s="875" t="s">
        <v>233</v>
      </c>
    </row>
    <row r="16" spans="2:5" ht="16.5" customHeight="1" x14ac:dyDescent="0.3">
      <c r="B16" s="873"/>
      <c r="C16" s="874"/>
      <c r="D16" s="871"/>
      <c r="E16" s="875"/>
    </row>
    <row r="17" spans="2:5" ht="379.5" customHeight="1" x14ac:dyDescent="0.3">
      <c r="B17" s="873" t="s">
        <v>17</v>
      </c>
      <c r="C17" s="874" t="s">
        <v>18</v>
      </c>
      <c r="D17" s="872" t="s">
        <v>275</v>
      </c>
      <c r="E17" s="875" t="s">
        <v>234</v>
      </c>
    </row>
    <row r="18" spans="2:5" ht="7.5" customHeight="1" x14ac:dyDescent="0.3">
      <c r="B18" s="873"/>
      <c r="C18" s="874"/>
      <c r="D18" s="872"/>
      <c r="E18" s="875"/>
    </row>
    <row r="19" spans="2:5" ht="15" hidden="1" customHeight="1" x14ac:dyDescent="0.3">
      <c r="B19" s="873"/>
      <c r="C19" s="874"/>
      <c r="D19" s="872"/>
      <c r="E19" s="875"/>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502</v>
      </c>
      <c r="E36" s="424" t="s">
        <v>476</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479</v>
      </c>
      <c r="E41" s="424" t="s">
        <v>503</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480</v>
      </c>
      <c r="D48" s="426" t="s">
        <v>262</v>
      </c>
      <c r="E48" s="424" t="s">
        <v>263</v>
      </c>
    </row>
    <row r="49" spans="2:5" ht="33" x14ac:dyDescent="0.3">
      <c r="B49" s="453" t="s">
        <v>62</v>
      </c>
      <c r="C49" s="247" t="s">
        <v>481</v>
      </c>
      <c r="D49" s="426" t="s">
        <v>264</v>
      </c>
      <c r="E49" s="424" t="s">
        <v>265</v>
      </c>
    </row>
    <row r="50" spans="2:5" ht="132.75" x14ac:dyDescent="0.3">
      <c r="B50" s="453" t="s">
        <v>152</v>
      </c>
      <c r="C50" s="247" t="s">
        <v>482</v>
      </c>
      <c r="D50" s="426" t="s">
        <v>483</v>
      </c>
      <c r="E50" s="424" t="s">
        <v>266</v>
      </c>
    </row>
    <row r="51" spans="2:5" ht="33" x14ac:dyDescent="0.3">
      <c r="B51" s="453" t="s">
        <v>66</v>
      </c>
      <c r="C51" s="247" t="s">
        <v>67</v>
      </c>
      <c r="D51" s="426" t="s">
        <v>267</v>
      </c>
      <c r="E51" s="424" t="s">
        <v>265</v>
      </c>
    </row>
    <row r="52" spans="2:5" ht="66" x14ac:dyDescent="0.3">
      <c r="B52" s="453" t="s">
        <v>68</v>
      </c>
      <c r="C52" s="247" t="s">
        <v>484</v>
      </c>
      <c r="D52" s="426" t="s">
        <v>268</v>
      </c>
      <c r="E52" s="424" t="s">
        <v>269</v>
      </c>
    </row>
    <row r="53" spans="2:5" ht="59.25" customHeight="1" x14ac:dyDescent="0.3">
      <c r="B53" s="453" t="s">
        <v>153</v>
      </c>
      <c r="C53" s="247" t="s">
        <v>485</v>
      </c>
      <c r="D53" s="426" t="s">
        <v>570</v>
      </c>
      <c r="E53" s="424" t="s">
        <v>270</v>
      </c>
    </row>
    <row r="54" spans="2:5" ht="264" x14ac:dyDescent="0.3">
      <c r="B54" s="453" t="s">
        <v>154</v>
      </c>
      <c r="C54" s="247" t="s">
        <v>486</v>
      </c>
      <c r="D54" s="426" t="s">
        <v>271</v>
      </c>
      <c r="E54" s="424" t="s">
        <v>285</v>
      </c>
    </row>
    <row r="55" spans="2:5" ht="264" x14ac:dyDescent="0.3">
      <c r="B55" s="453" t="s">
        <v>155</v>
      </c>
      <c r="C55" s="247" t="s">
        <v>487</v>
      </c>
      <c r="D55" s="426" t="s">
        <v>272</v>
      </c>
      <c r="E55" s="424" t="s">
        <v>286</v>
      </c>
    </row>
    <row r="56" spans="2:5" ht="33.75" thickBot="1" x14ac:dyDescent="0.35">
      <c r="B56" s="626" t="s">
        <v>526</v>
      </c>
      <c r="C56" s="627" t="s">
        <v>527</v>
      </c>
      <c r="D56" s="628" t="s">
        <v>528</v>
      </c>
      <c r="E56" s="629" t="s">
        <v>529</v>
      </c>
    </row>
    <row r="57" spans="2:5" x14ac:dyDescent="0.3">
      <c r="B57" s="284"/>
      <c r="C57" s="284"/>
      <c r="D57" s="284"/>
      <c r="E57" s="284"/>
    </row>
    <row r="58" spans="2:5" ht="17.25" thickBot="1" x14ac:dyDescent="0.35">
      <c r="B58" s="283" t="s">
        <v>373</v>
      </c>
      <c r="C58" s="284"/>
      <c r="D58" s="284"/>
      <c r="E58" s="284"/>
    </row>
    <row r="59" spans="2:5" x14ac:dyDescent="0.3">
      <c r="B59" s="867" t="s">
        <v>19</v>
      </c>
      <c r="C59" s="869" t="s">
        <v>113</v>
      </c>
      <c r="D59" s="869" t="s">
        <v>226</v>
      </c>
      <c r="E59" s="865" t="s">
        <v>80</v>
      </c>
    </row>
    <row r="60" spans="2:5" x14ac:dyDescent="0.3">
      <c r="B60" s="868"/>
      <c r="C60" s="870"/>
      <c r="D60" s="870"/>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471</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488</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606</v>
      </c>
    </row>
    <row r="74" spans="2:6" ht="49.5" x14ac:dyDescent="0.3">
      <c r="B74" s="459" t="s">
        <v>107</v>
      </c>
      <c r="C74" s="252" t="s">
        <v>108</v>
      </c>
      <c r="D74" s="251" t="s">
        <v>109</v>
      </c>
      <c r="E74" s="429" t="s">
        <v>513</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607</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67" t="s">
        <v>19</v>
      </c>
      <c r="C81" s="869" t="s">
        <v>113</v>
      </c>
      <c r="D81" s="869" t="s">
        <v>226</v>
      </c>
      <c r="E81" s="865" t="s">
        <v>80</v>
      </c>
    </row>
    <row r="82" spans="2:6" x14ac:dyDescent="0.3">
      <c r="B82" s="868"/>
      <c r="C82" s="870"/>
      <c r="D82" s="870"/>
      <c r="E82" s="866"/>
    </row>
    <row r="83" spans="2:6" ht="17.25" thickBot="1" x14ac:dyDescent="0.35">
      <c r="B83" s="278">
        <v>1</v>
      </c>
      <c r="C83" s="279">
        <v>2</v>
      </c>
      <c r="D83" s="279">
        <v>3</v>
      </c>
      <c r="E83" s="280">
        <v>4</v>
      </c>
    </row>
    <row r="84" spans="2:6" ht="280.5" x14ac:dyDescent="0.3">
      <c r="B84" s="630" t="s">
        <v>189</v>
      </c>
      <c r="C84" s="281" t="s">
        <v>114</v>
      </c>
      <c r="D84" s="268" t="s">
        <v>303</v>
      </c>
      <c r="E84" s="428" t="s">
        <v>472</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613</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514</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571</v>
      </c>
      <c r="C107" s="283"/>
      <c r="D107" s="284"/>
      <c r="E107" s="284"/>
    </row>
    <row r="108" spans="1:5" ht="17.25" thickBot="1" x14ac:dyDescent="0.35">
      <c r="B108" s="261" t="s">
        <v>19</v>
      </c>
      <c r="C108" s="262" t="s">
        <v>113</v>
      </c>
      <c r="D108" s="262" t="s">
        <v>226</v>
      </c>
      <c r="E108" s="263" t="s">
        <v>348</v>
      </c>
    </row>
    <row r="109" spans="1:5" ht="231" x14ac:dyDescent="0.3">
      <c r="A109" s="651"/>
      <c r="B109" s="631" t="s">
        <v>530</v>
      </c>
      <c r="C109" s="430" t="s">
        <v>330</v>
      </c>
      <c r="D109" s="431" t="s">
        <v>449</v>
      </c>
      <c r="E109" s="428" t="s">
        <v>450</v>
      </c>
    </row>
    <row r="110" spans="1:5" ht="33" x14ac:dyDescent="0.3">
      <c r="A110" s="651"/>
      <c r="B110" s="632" t="s">
        <v>535</v>
      </c>
      <c r="C110" s="251" t="s">
        <v>341</v>
      </c>
      <c r="D110" s="251" t="s">
        <v>331</v>
      </c>
      <c r="E110" s="256"/>
    </row>
    <row r="111" spans="1:5" ht="66" x14ac:dyDescent="0.3">
      <c r="A111" s="651"/>
      <c r="B111" s="632" t="s">
        <v>536</v>
      </c>
      <c r="C111" s="251" t="s">
        <v>342</v>
      </c>
      <c r="D111" s="251" t="s">
        <v>398</v>
      </c>
      <c r="E111" s="429" t="s">
        <v>614</v>
      </c>
    </row>
    <row r="112" spans="1:5" ht="231" x14ac:dyDescent="0.3">
      <c r="A112" s="651"/>
      <c r="B112" s="633" t="s">
        <v>531</v>
      </c>
      <c r="C112" s="253" t="s">
        <v>332</v>
      </c>
      <c r="D112" s="251" t="s">
        <v>452</v>
      </c>
      <c r="E112" s="428" t="s">
        <v>453</v>
      </c>
    </row>
    <row r="113" spans="1:6" ht="33" x14ac:dyDescent="0.3">
      <c r="A113" s="651"/>
      <c r="B113" s="632" t="s">
        <v>537</v>
      </c>
      <c r="C113" s="251" t="s">
        <v>343</v>
      </c>
      <c r="D113" s="251" t="s">
        <v>333</v>
      </c>
      <c r="E113" s="256"/>
    </row>
    <row r="114" spans="1:6" ht="49.5" x14ac:dyDescent="0.3">
      <c r="A114" s="651"/>
      <c r="B114" s="632" t="s">
        <v>538</v>
      </c>
      <c r="C114" s="251" t="s">
        <v>344</v>
      </c>
      <c r="D114" s="251" t="s">
        <v>399</v>
      </c>
      <c r="E114" s="429" t="s">
        <v>615</v>
      </c>
    </row>
    <row r="115" spans="1:6" ht="264" x14ac:dyDescent="0.3">
      <c r="A115" s="651"/>
      <c r="B115" s="633" t="s">
        <v>532</v>
      </c>
      <c r="C115" s="251" t="s">
        <v>221</v>
      </c>
      <c r="D115" s="251" t="s">
        <v>498</v>
      </c>
      <c r="E115" s="256"/>
    </row>
    <row r="116" spans="1:6" ht="230.25" customHeight="1" x14ac:dyDescent="0.3">
      <c r="A116" s="651"/>
      <c r="B116" s="633" t="s">
        <v>533</v>
      </c>
      <c r="C116" s="253" t="s">
        <v>211</v>
      </c>
      <c r="D116" s="251" t="s">
        <v>437</v>
      </c>
      <c r="E116" s="256"/>
    </row>
    <row r="117" spans="1:6" ht="33" x14ac:dyDescent="0.3">
      <c r="A117" s="651"/>
      <c r="B117" s="632" t="s">
        <v>539</v>
      </c>
      <c r="C117" s="251" t="s">
        <v>213</v>
      </c>
      <c r="D117" s="251" t="s">
        <v>334</v>
      </c>
      <c r="E117" s="256"/>
    </row>
    <row r="118" spans="1:6" ht="247.5" x14ac:dyDescent="0.3">
      <c r="A118" s="651"/>
      <c r="B118" s="632" t="s">
        <v>540</v>
      </c>
      <c r="C118" s="251" t="s">
        <v>199</v>
      </c>
      <c r="D118" s="251" t="s">
        <v>400</v>
      </c>
      <c r="E118" s="256"/>
    </row>
    <row r="119" spans="1:6" ht="247.5" x14ac:dyDescent="0.3">
      <c r="A119" s="651"/>
      <c r="B119" s="633" t="s">
        <v>534</v>
      </c>
      <c r="C119" s="251" t="s">
        <v>335</v>
      </c>
      <c r="D119" s="251" t="s">
        <v>616</v>
      </c>
      <c r="E119" s="256"/>
    </row>
    <row r="120" spans="1:6" ht="80.25" customHeight="1" x14ac:dyDescent="0.3">
      <c r="A120" s="653"/>
      <c r="B120" s="633" t="s">
        <v>541</v>
      </c>
      <c r="C120" s="251" t="s">
        <v>345</v>
      </c>
      <c r="D120" s="251" t="s">
        <v>404</v>
      </c>
      <c r="E120" s="429"/>
    </row>
    <row r="121" spans="1:6" ht="247.5" x14ac:dyDescent="0.3">
      <c r="A121" s="653"/>
      <c r="B121" s="634" t="s">
        <v>542</v>
      </c>
      <c r="C121" s="252" t="s">
        <v>346</v>
      </c>
      <c r="D121" s="252" t="s">
        <v>516</v>
      </c>
      <c r="E121" s="429" t="s">
        <v>478</v>
      </c>
    </row>
    <row r="122" spans="1:6" ht="149.25" x14ac:dyDescent="0.3">
      <c r="A122" s="653"/>
      <c r="B122" s="632" t="s">
        <v>543</v>
      </c>
      <c r="C122" s="251" t="s">
        <v>336</v>
      </c>
      <c r="D122" s="442" t="s">
        <v>608</v>
      </c>
      <c r="E122" s="429" t="s">
        <v>617</v>
      </c>
      <c r="F122" s="599"/>
    </row>
    <row r="123" spans="1:6" ht="115.5" x14ac:dyDescent="0.3">
      <c r="A123" s="653"/>
      <c r="B123" s="633" t="s">
        <v>544</v>
      </c>
      <c r="C123" s="251" t="s">
        <v>218</v>
      </c>
      <c r="D123" s="251" t="s">
        <v>401</v>
      </c>
      <c r="E123" s="429" t="s">
        <v>618</v>
      </c>
    </row>
    <row r="124" spans="1:6" ht="50.25" thickBot="1" x14ac:dyDescent="0.35">
      <c r="A124" s="653"/>
      <c r="B124" s="635" t="s">
        <v>92</v>
      </c>
      <c r="C124" s="265" t="s">
        <v>159</v>
      </c>
      <c r="D124" s="265" t="s">
        <v>337</v>
      </c>
      <c r="E124" s="643" t="s">
        <v>619</v>
      </c>
      <c r="F124" s="599"/>
    </row>
    <row r="125" spans="1:6" x14ac:dyDescent="0.3">
      <c r="B125" s="285"/>
      <c r="C125" s="285"/>
      <c r="D125" s="285"/>
      <c r="E125" s="285"/>
    </row>
    <row r="126" spans="1:6" ht="17.25" thickBot="1" x14ac:dyDescent="0.35">
      <c r="B126" s="286" t="s">
        <v>572</v>
      </c>
      <c r="C126" s="285"/>
      <c r="D126" s="285"/>
      <c r="E126" s="285"/>
    </row>
    <row r="127" spans="1:6" ht="17.25" thickBot="1" x14ac:dyDescent="0.35">
      <c r="B127" s="261" t="s">
        <v>19</v>
      </c>
      <c r="C127" s="262" t="s">
        <v>113</v>
      </c>
      <c r="D127" s="262" t="s">
        <v>226</v>
      </c>
      <c r="E127" s="263" t="s">
        <v>348</v>
      </c>
    </row>
    <row r="128" spans="1:6" ht="231" x14ac:dyDescent="0.3">
      <c r="A128" s="653"/>
      <c r="B128" s="636" t="s">
        <v>545</v>
      </c>
      <c r="C128" s="267" t="s">
        <v>201</v>
      </c>
      <c r="D128" s="268" t="s">
        <v>454</v>
      </c>
      <c r="E128" s="428" t="s">
        <v>453</v>
      </c>
      <c r="F128" s="652"/>
    </row>
    <row r="129" spans="1:6" ht="33" x14ac:dyDescent="0.3">
      <c r="A129" s="653"/>
      <c r="B129" s="632" t="s">
        <v>546</v>
      </c>
      <c r="C129" s="251" t="s">
        <v>343</v>
      </c>
      <c r="D129" s="251" t="s">
        <v>338</v>
      </c>
      <c r="E129" s="256"/>
    </row>
    <row r="130" spans="1:6" ht="66" x14ac:dyDescent="0.3">
      <c r="A130" s="653"/>
      <c r="B130" s="632" t="s">
        <v>547</v>
      </c>
      <c r="C130" s="251" t="s">
        <v>344</v>
      </c>
      <c r="D130" s="251" t="s">
        <v>402</v>
      </c>
      <c r="E130" s="429" t="s">
        <v>620</v>
      </c>
    </row>
    <row r="131" spans="1:6" ht="264" x14ac:dyDescent="0.3">
      <c r="A131" s="653"/>
      <c r="B131" s="633" t="s">
        <v>548</v>
      </c>
      <c r="C131" s="251" t="s">
        <v>339</v>
      </c>
      <c r="D131" s="251" t="s">
        <v>498</v>
      </c>
      <c r="E131" s="256"/>
    </row>
    <row r="132" spans="1:6" ht="165" x14ac:dyDescent="0.3">
      <c r="A132" s="653"/>
      <c r="B132" s="633" t="s">
        <v>549</v>
      </c>
      <c r="C132" s="251" t="s">
        <v>222</v>
      </c>
      <c r="D132" s="251" t="s">
        <v>622</v>
      </c>
      <c r="E132" s="429" t="s">
        <v>621</v>
      </c>
    </row>
    <row r="133" spans="1:6" ht="50.25" x14ac:dyDescent="0.3">
      <c r="A133" s="653"/>
      <c r="B133" s="633" t="s">
        <v>550</v>
      </c>
      <c r="C133" s="251" t="s">
        <v>349</v>
      </c>
      <c r="D133" s="251" t="s">
        <v>347</v>
      </c>
      <c r="E133" s="429"/>
    </row>
    <row r="134" spans="1:6" ht="210" customHeight="1" x14ac:dyDescent="0.3">
      <c r="A134" s="653"/>
      <c r="B134" s="634" t="s">
        <v>551</v>
      </c>
      <c r="C134" s="252" t="s">
        <v>346</v>
      </c>
      <c r="D134" s="252" t="s">
        <v>519</v>
      </c>
      <c r="E134" s="429" t="s">
        <v>474</v>
      </c>
      <c r="F134" s="655"/>
    </row>
    <row r="135" spans="1:6" ht="148.5" x14ac:dyDescent="0.3">
      <c r="A135" s="653"/>
      <c r="B135" s="637" t="s">
        <v>552</v>
      </c>
      <c r="C135" s="442" t="s">
        <v>224</v>
      </c>
      <c r="D135" s="442" t="s">
        <v>609</v>
      </c>
      <c r="E135" s="429" t="s">
        <v>623</v>
      </c>
      <c r="F135" s="599"/>
    </row>
    <row r="136" spans="1:6" ht="132" x14ac:dyDescent="0.3">
      <c r="A136" s="653"/>
      <c r="B136" s="633" t="s">
        <v>553</v>
      </c>
      <c r="C136" s="251" t="s">
        <v>218</v>
      </c>
      <c r="D136" s="251" t="s">
        <v>403</v>
      </c>
      <c r="E136" s="429" t="s">
        <v>624</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572</v>
      </c>
      <c r="C139" s="284"/>
      <c r="D139" s="284"/>
      <c r="E139" s="284"/>
    </row>
    <row r="140" spans="1:6" ht="17.25" thickBot="1" x14ac:dyDescent="0.35">
      <c r="B140" s="261" t="s">
        <v>19</v>
      </c>
      <c r="C140" s="262" t="s">
        <v>113</v>
      </c>
      <c r="D140" s="262" t="s">
        <v>226</v>
      </c>
      <c r="E140" s="263" t="s">
        <v>348</v>
      </c>
    </row>
    <row r="141" spans="1:6" ht="115.5" x14ac:dyDescent="0.3">
      <c r="A141" s="653"/>
      <c r="B141" s="638" t="s">
        <v>555</v>
      </c>
      <c r="C141" s="259" t="s">
        <v>405</v>
      </c>
      <c r="D141" s="259" t="s">
        <v>451</v>
      </c>
      <c r="E141" s="260"/>
    </row>
    <row r="142" spans="1:6" ht="33" x14ac:dyDescent="0.3">
      <c r="A142" s="653"/>
      <c r="B142" s="639" t="s">
        <v>556</v>
      </c>
      <c r="C142" s="254" t="s">
        <v>341</v>
      </c>
      <c r="D142" s="254" t="s">
        <v>331</v>
      </c>
      <c r="E142" s="256"/>
    </row>
    <row r="143" spans="1:6" ht="49.5" x14ac:dyDescent="0.3">
      <c r="A143" s="653"/>
      <c r="B143" s="640" t="s">
        <v>557</v>
      </c>
      <c r="C143" s="254" t="s">
        <v>419</v>
      </c>
      <c r="D143" s="254" t="s">
        <v>420</v>
      </c>
      <c r="E143" s="429" t="s">
        <v>625</v>
      </c>
    </row>
    <row r="144" spans="1:6" ht="115.5" x14ac:dyDescent="0.3">
      <c r="A144" s="653"/>
      <c r="B144" s="641" t="s">
        <v>558</v>
      </c>
      <c r="C144" s="255" t="s">
        <v>406</v>
      </c>
      <c r="D144" s="254" t="s">
        <v>407</v>
      </c>
      <c r="E144" s="256"/>
    </row>
    <row r="145" spans="1:6" ht="33" x14ac:dyDescent="0.3">
      <c r="A145" s="653"/>
      <c r="B145" s="639" t="s">
        <v>559</v>
      </c>
      <c r="C145" s="254" t="s">
        <v>343</v>
      </c>
      <c r="D145" s="254" t="s">
        <v>333</v>
      </c>
      <c r="E145" s="256"/>
    </row>
    <row r="146" spans="1:6" ht="49.5" x14ac:dyDescent="0.3">
      <c r="A146" s="653"/>
      <c r="B146" s="639" t="s">
        <v>560</v>
      </c>
      <c r="C146" s="254" t="s">
        <v>344</v>
      </c>
      <c r="D146" s="254" t="s">
        <v>421</v>
      </c>
      <c r="E146" s="429" t="s">
        <v>626</v>
      </c>
    </row>
    <row r="147" spans="1:6" ht="264" x14ac:dyDescent="0.3">
      <c r="A147" s="653"/>
      <c r="B147" s="641" t="s">
        <v>561</v>
      </c>
      <c r="C147" s="254" t="s">
        <v>393</v>
      </c>
      <c r="D147" s="254" t="s">
        <v>416</v>
      </c>
      <c r="E147" s="256"/>
    </row>
    <row r="148" spans="1:6" ht="231" x14ac:dyDescent="0.3">
      <c r="A148" s="653"/>
      <c r="B148" s="641" t="s">
        <v>562</v>
      </c>
      <c r="C148" s="254" t="s">
        <v>408</v>
      </c>
      <c r="D148" s="254" t="s">
        <v>499</v>
      </c>
      <c r="E148" s="256"/>
    </row>
    <row r="149" spans="1:6" ht="33" x14ac:dyDescent="0.3">
      <c r="A149" s="653"/>
      <c r="B149" s="639" t="s">
        <v>563</v>
      </c>
      <c r="C149" s="254" t="s">
        <v>409</v>
      </c>
      <c r="D149" s="254" t="s">
        <v>334</v>
      </c>
      <c r="E149" s="256"/>
    </row>
    <row r="150" spans="1:6" ht="247.5" x14ac:dyDescent="0.3">
      <c r="A150" s="653"/>
      <c r="B150" s="639" t="s">
        <v>564</v>
      </c>
      <c r="C150" s="254" t="s">
        <v>199</v>
      </c>
      <c r="D150" s="254" t="s">
        <v>417</v>
      </c>
      <c r="E150" s="256"/>
    </row>
    <row r="151" spans="1:6" ht="247.5" x14ac:dyDescent="0.3">
      <c r="A151" s="653"/>
      <c r="B151" s="641" t="s">
        <v>565</v>
      </c>
      <c r="C151" s="254" t="s">
        <v>410</v>
      </c>
      <c r="D151" s="254" t="s">
        <v>627</v>
      </c>
      <c r="E151" s="257" t="s">
        <v>628</v>
      </c>
    </row>
    <row r="152" spans="1:6" ht="50.25" x14ac:dyDescent="0.3">
      <c r="A152" s="653"/>
      <c r="B152" s="641" t="s">
        <v>566</v>
      </c>
      <c r="C152" s="254" t="s">
        <v>422</v>
      </c>
      <c r="D152" s="254" t="s">
        <v>404</v>
      </c>
      <c r="E152" s="257" t="s">
        <v>634</v>
      </c>
      <c r="F152" s="644"/>
    </row>
    <row r="153" spans="1:6" ht="249.75" x14ac:dyDescent="0.3">
      <c r="A153" s="653"/>
      <c r="B153" s="639" t="s">
        <v>567</v>
      </c>
      <c r="C153" s="254" t="s">
        <v>346</v>
      </c>
      <c r="D153" s="251" t="s">
        <v>517</v>
      </c>
      <c r="E153" s="429" t="s">
        <v>477</v>
      </c>
    </row>
    <row r="154" spans="1:6" ht="132.75" x14ac:dyDescent="0.3">
      <c r="A154" s="654"/>
      <c r="B154" s="639" t="s">
        <v>569</v>
      </c>
      <c r="C154" s="254" t="s">
        <v>336</v>
      </c>
      <c r="D154" s="442" t="s">
        <v>610</v>
      </c>
      <c r="E154" s="429" t="s">
        <v>636</v>
      </c>
      <c r="F154" s="644"/>
    </row>
    <row r="155" spans="1:6" ht="132" x14ac:dyDescent="0.3">
      <c r="A155" s="653"/>
      <c r="B155" s="641" t="s">
        <v>568</v>
      </c>
      <c r="C155" s="254" t="s">
        <v>218</v>
      </c>
      <c r="D155" s="442" t="s">
        <v>418</v>
      </c>
      <c r="E155" s="429" t="s">
        <v>629</v>
      </c>
    </row>
    <row r="156" spans="1:6" ht="50.25" thickBot="1" x14ac:dyDescent="0.35">
      <c r="A156" s="653"/>
      <c r="B156" s="642" t="s">
        <v>165</v>
      </c>
      <c r="C156" s="258" t="s">
        <v>394</v>
      </c>
      <c r="D156" s="272" t="s">
        <v>411</v>
      </c>
      <c r="E156" s="643" t="s">
        <v>631</v>
      </c>
      <c r="F156" s="644"/>
    </row>
    <row r="157" spans="1:6" x14ac:dyDescent="0.3">
      <c r="B157" s="451"/>
      <c r="C157" s="451"/>
      <c r="D157" s="451"/>
      <c r="E157" s="451"/>
    </row>
    <row r="158" spans="1:6" ht="17.25" thickBot="1" x14ac:dyDescent="0.35">
      <c r="B158" s="283" t="s">
        <v>574</v>
      </c>
      <c r="C158" s="451"/>
      <c r="D158" s="451"/>
      <c r="E158" s="451"/>
    </row>
    <row r="159" spans="1:6" ht="17.25" thickBot="1" x14ac:dyDescent="0.35">
      <c r="B159" s="261" t="s">
        <v>19</v>
      </c>
      <c r="C159" s="262" t="s">
        <v>113</v>
      </c>
      <c r="D159" s="262" t="s">
        <v>226</v>
      </c>
      <c r="E159" s="263" t="s">
        <v>348</v>
      </c>
    </row>
    <row r="160" spans="1:6" ht="132" x14ac:dyDescent="0.3">
      <c r="A160" s="653"/>
      <c r="B160" s="638" t="s">
        <v>545</v>
      </c>
      <c r="C160" s="259" t="s">
        <v>412</v>
      </c>
      <c r="D160" s="259" t="s">
        <v>611</v>
      </c>
      <c r="E160" s="260"/>
    </row>
    <row r="161" spans="1:6" ht="33" x14ac:dyDescent="0.3">
      <c r="A161" s="653"/>
      <c r="B161" s="639" t="s">
        <v>546</v>
      </c>
      <c r="C161" s="254" t="s">
        <v>343</v>
      </c>
      <c r="D161" s="254" t="s">
        <v>338</v>
      </c>
      <c r="E161" s="256"/>
    </row>
    <row r="162" spans="1:6" ht="66" x14ac:dyDescent="0.3">
      <c r="A162" s="653"/>
      <c r="B162" s="639" t="s">
        <v>547</v>
      </c>
      <c r="C162" s="254" t="s">
        <v>344</v>
      </c>
      <c r="D162" s="254" t="s">
        <v>413</v>
      </c>
      <c r="E162" s="264" t="s">
        <v>620</v>
      </c>
    </row>
    <row r="163" spans="1:6" ht="264" x14ac:dyDescent="0.3">
      <c r="A163" s="653"/>
      <c r="B163" s="641" t="s">
        <v>548</v>
      </c>
      <c r="C163" s="254" t="s">
        <v>395</v>
      </c>
      <c r="D163" s="254" t="s">
        <v>500</v>
      </c>
      <c r="E163" s="256"/>
    </row>
    <row r="164" spans="1:6" ht="165" x14ac:dyDescent="0.3">
      <c r="A164" s="653"/>
      <c r="B164" s="641" t="s">
        <v>549</v>
      </c>
      <c r="C164" s="254" t="s">
        <v>414</v>
      </c>
      <c r="D164" s="254" t="s">
        <v>630</v>
      </c>
      <c r="E164" s="429" t="s">
        <v>621</v>
      </c>
    </row>
    <row r="165" spans="1:6" ht="50.25" x14ac:dyDescent="0.3">
      <c r="A165" s="653"/>
      <c r="B165" s="641" t="s">
        <v>550</v>
      </c>
      <c r="C165" s="254" t="s">
        <v>423</v>
      </c>
      <c r="D165" s="254" t="s">
        <v>347</v>
      </c>
      <c r="E165" s="429" t="s">
        <v>632</v>
      </c>
      <c r="F165" s="644"/>
    </row>
    <row r="166" spans="1:6" ht="282.75" x14ac:dyDescent="0.3">
      <c r="A166" s="653"/>
      <c r="B166" s="639" t="s">
        <v>551</v>
      </c>
      <c r="C166" s="254" t="s">
        <v>346</v>
      </c>
      <c r="D166" s="251" t="s">
        <v>518</v>
      </c>
      <c r="E166" s="452" t="s">
        <v>438</v>
      </c>
    </row>
    <row r="167" spans="1:6" ht="148.5" x14ac:dyDescent="0.3">
      <c r="A167" s="653"/>
      <c r="B167" s="641" t="s">
        <v>552</v>
      </c>
      <c r="C167" s="254" t="s">
        <v>224</v>
      </c>
      <c r="D167" s="442" t="s">
        <v>612</v>
      </c>
      <c r="E167" s="429" t="s">
        <v>637</v>
      </c>
      <c r="F167" s="644"/>
    </row>
    <row r="168" spans="1:6" ht="132" x14ac:dyDescent="0.3">
      <c r="A168" s="653"/>
      <c r="B168" s="641" t="s">
        <v>553</v>
      </c>
      <c r="C168" s="254" t="s">
        <v>218</v>
      </c>
      <c r="D168" s="254" t="s">
        <v>501</v>
      </c>
      <c r="E168" s="429" t="s">
        <v>633</v>
      </c>
    </row>
    <row r="169" spans="1:6" ht="50.25" thickBot="1" x14ac:dyDescent="0.35">
      <c r="A169" s="653"/>
      <c r="B169" s="642" t="s">
        <v>173</v>
      </c>
      <c r="C169" s="258" t="s">
        <v>394</v>
      </c>
      <c r="D169" s="258" t="s">
        <v>415</v>
      </c>
      <c r="E169" s="643" t="s">
        <v>638</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MF;voda;kalkulace;2024</cp:keywords>
  <dc:description/>
  <cp:lastModifiedBy>Aleš Zobaník</cp:lastModifiedBy>
  <dcterms:created xsi:type="dcterms:W3CDTF">2021-06-07T16:44:23Z</dcterms:created>
  <dcterms:modified xsi:type="dcterms:W3CDTF">2023-12-08T03:30:44Z</dcterms:modified>
  <cp:category/>
  <cp:contentStatus/>
</cp:coreProperties>
</file>